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 ContentType="application/vnd.ms-excel"/>
  <Default Extension="xlsm" ContentType="application/vnd.ms-excel.sheet.macroEnabled.12"/>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omments2.xml" ContentType="application/vnd.openxmlformats-officedocument.spreadsheetml.comment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G:\Unidades compartidas\Financiero\02 Presupuesto\2023 - 05 Ejecución-Informes\8-agosto 2023\"/>
    </mc:Choice>
  </mc:AlternateContent>
  <xr:revisionPtr revIDLastSave="0" documentId="13_ncr:1_{C2609124-748E-4BAB-B018-A99A286A0E2C}" xr6:coauthVersionLast="47" xr6:coauthVersionMax="47" xr10:uidLastSave="{00000000-0000-0000-0000-000000000000}"/>
  <bookViews>
    <workbookView xWindow="28680" yWindow="-120" windowWidth="24240" windowHeight="13020" tabRatio="795" xr2:uid="{00000000-000D-0000-FFFF-FFFF00000000}"/>
  </bookViews>
  <sheets>
    <sheet name="PPTO AL 31 AGOSTO 2023" sheetId="1" r:id="rId1"/>
    <sheet name="RESUMENxPartida" sheetId="2" r:id="rId2"/>
    <sheet name="ResumenxSubP" sheetId="3" r:id="rId3"/>
    <sheet name="2012% Ejecucion" sheetId="4" state="hidden" r:id="rId4"/>
    <sheet name="07-08" sheetId="9" state="hidden" r:id="rId5"/>
    <sheet name="08-09" sheetId="8" state="hidden" r:id="rId6"/>
    <sheet name="09-10" sheetId="7" state="hidden" r:id="rId7"/>
    <sheet name="Hoja3" sheetId="6" state="hidden" r:id="rId8"/>
    <sheet name="Hoja1" sheetId="10" state="hidden" r:id="rId9"/>
    <sheet name="IEP I Sem-MH" sheetId="11" state="hidden" r:id="rId10"/>
    <sheet name="RESUMEN X MES" sheetId="12" r:id="rId11"/>
    <sheet name="Hoja2" sheetId="13" state="hidden" r:id="rId12"/>
    <sheet name="INFORME H-70" sheetId="16" state="hidden" r:id="rId13"/>
    <sheet name="Base de Datos" sheetId="15" r:id="rId14"/>
  </sheets>
  <definedNames>
    <definedName name="_xlnm.Print_Area" localSheetId="0">'PPTO AL 31 AGOSTO 2023'!$A$1:$BG$317</definedName>
    <definedName name="_xlnm.Print_Area" localSheetId="2">ResumenxSubP!$A$1:$H$57</definedName>
    <definedName name="_xlnm.Print_Titles" localSheetId="0">'PPTO AL 31 AGOSTO 2023'!$1:$9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9" i="12" l="1"/>
  <c r="BB256" i="1"/>
  <c r="AL14" i="1" l="1"/>
  <c r="AH74" i="1"/>
  <c r="AH72" i="1"/>
  <c r="AZ66" i="1" l="1"/>
  <c r="BK40" i="1"/>
  <c r="BK7" i="1"/>
  <c r="AW28" i="1" l="1"/>
  <c r="AJ26" i="1"/>
  <c r="BF109" i="1"/>
  <c r="BF316" i="1"/>
  <c r="BF315" i="1"/>
  <c r="BF314" i="1"/>
  <c r="BF247" i="1"/>
  <c r="BF246" i="1"/>
  <c r="BF245" i="1"/>
  <c r="BF244" i="1"/>
  <c r="BF243" i="1"/>
  <c r="BF242" i="1"/>
  <c r="BF229" i="1"/>
  <c r="BF228" i="1"/>
  <c r="BF200" i="1"/>
  <c r="BF113" i="1"/>
  <c r="BF82" i="1"/>
  <c r="BF81" i="1" s="1"/>
  <c r="BF78" i="1"/>
  <c r="BF74" i="1"/>
  <c r="BF73" i="1"/>
  <c r="BF72" i="1"/>
  <c r="BF61" i="1"/>
  <c r="BF58" i="1"/>
  <c r="BF57" i="1"/>
  <c r="BF56" i="1"/>
  <c r="BF55" i="1"/>
  <c r="BF41" i="1"/>
  <c r="BF40" i="1"/>
  <c r="BF39" i="1"/>
  <c r="BF37" i="1"/>
  <c r="BF36" i="1"/>
  <c r="BF35" i="1"/>
  <c r="BF34" i="1"/>
  <c r="BF33" i="1"/>
  <c r="BF31" i="1"/>
  <c r="BF30" i="1"/>
  <c r="BF29" i="1"/>
  <c r="BF28" i="1"/>
  <c r="BF27" i="1"/>
  <c r="BF15" i="1"/>
  <c r="BF14" i="1" s="1"/>
  <c r="F50" i="15"/>
  <c r="BF310" i="1"/>
  <c r="BF297" i="1"/>
  <c r="BF288" i="1"/>
  <c r="BF283" i="1"/>
  <c r="BF282" i="1"/>
  <c r="BF279" i="1"/>
  <c r="BF277" i="1"/>
  <c r="BF272" i="1"/>
  <c r="BF261" i="1" s="1"/>
  <c r="BF270" i="1"/>
  <c r="BF262" i="1"/>
  <c r="BF260" i="1"/>
  <c r="BF256" i="1"/>
  <c r="BF255" i="1" s="1"/>
  <c r="BF253" i="1"/>
  <c r="BF248" i="1"/>
  <c r="BF236" i="1"/>
  <c r="BF221" i="1"/>
  <c r="BF218" i="1" s="1"/>
  <c r="BF214" i="1"/>
  <c r="BF205" i="1"/>
  <c r="BF199" i="1"/>
  <c r="BF198" i="1"/>
  <c r="BF191" i="1"/>
  <c r="BF182" i="1"/>
  <c r="BF173" i="1"/>
  <c r="BF166" i="1"/>
  <c r="BF163" i="1"/>
  <c r="BF154" i="1"/>
  <c r="BF149" i="1"/>
  <c r="BF148" i="1" s="1"/>
  <c r="BF147" i="1"/>
  <c r="BF146" i="1"/>
  <c r="BF144" i="1"/>
  <c r="BF143" i="1"/>
  <c r="BF142" i="1"/>
  <c r="BF141" i="1"/>
  <c r="BF140" i="1"/>
  <c r="BF133" i="1"/>
  <c r="BF132" i="1"/>
  <c r="BF127" i="1"/>
  <c r="BF124" i="1"/>
  <c r="BF121" i="1"/>
  <c r="BF118" i="1" s="1"/>
  <c r="BF116" i="1"/>
  <c r="BF114" i="1"/>
  <c r="BF110" i="1"/>
  <c r="BF106" i="1"/>
  <c r="BF99" i="1"/>
  <c r="BF98" i="1"/>
  <c r="BF97" i="1"/>
  <c r="BF96" i="1"/>
  <c r="BF95" i="1"/>
  <c r="BF94" i="1"/>
  <c r="BF90" i="1"/>
  <c r="BF88" i="1"/>
  <c r="BF87" i="1"/>
  <c r="BF86" i="1"/>
  <c r="BF80" i="1"/>
  <c r="BF79" i="1"/>
  <c r="BF77" i="1"/>
  <c r="BF75" i="1"/>
  <c r="BF63" i="1"/>
  <c r="BF62" i="1"/>
  <c r="BF59" i="1"/>
  <c r="BF53" i="1"/>
  <c r="BF49" i="1"/>
  <c r="BF44" i="1"/>
  <c r="BF21" i="1"/>
  <c r="BF20" i="1" s="1"/>
  <c r="AH109" i="1"/>
  <c r="AB68" i="1"/>
  <c r="AH113" i="1"/>
  <c r="AX259" i="1"/>
  <c r="AX315" i="1"/>
  <c r="AW314" i="1"/>
  <c r="AX314" i="1"/>
  <c r="AA14" i="2"/>
  <c r="AA15" i="2"/>
  <c r="Z14" i="2"/>
  <c r="Z15" i="2"/>
  <c r="AZ200" i="1"/>
  <c r="F2" i="15"/>
  <c r="BB61" i="1"/>
  <c r="BF172" i="1" l="1"/>
  <c r="BF259" i="1"/>
  <c r="BF258" i="1" s="1"/>
  <c r="BF48" i="1"/>
  <c r="BF26" i="1"/>
  <c r="BF32" i="1"/>
  <c r="BF54" i="1"/>
  <c r="BF76" i="1"/>
  <c r="BF104" i="1"/>
  <c r="BF112" i="1"/>
  <c r="BF89" i="1"/>
  <c r="BF85" i="1"/>
  <c r="BF123" i="1"/>
  <c r="BF60" i="1"/>
  <c r="BF131" i="1"/>
  <c r="BF38" i="1"/>
  <c r="BF68" i="1"/>
  <c r="BF224" i="1"/>
  <c r="BF317" i="1"/>
  <c r="BF139" i="1"/>
  <c r="BF241" i="1"/>
  <c r="BF195" i="1"/>
  <c r="BF194" i="1" s="1"/>
  <c r="F49" i="15"/>
  <c r="F48" i="15"/>
  <c r="F47" i="15"/>
  <c r="F46" i="15"/>
  <c r="F45" i="15"/>
  <c r="F44" i="15"/>
  <c r="F43" i="15"/>
  <c r="F42" i="15"/>
  <c r="F41" i="15"/>
  <c r="F40" i="15"/>
  <c r="F39" i="15"/>
  <c r="F38" i="15"/>
  <c r="F37" i="15"/>
  <c r="F36" i="15"/>
  <c r="F35" i="15"/>
  <c r="F34" i="15"/>
  <c r="F33" i="15"/>
  <c r="F32" i="15"/>
  <c r="F31" i="15"/>
  <c r="F30" i="15"/>
  <c r="F29" i="15"/>
  <c r="F28" i="15"/>
  <c r="F27" i="15"/>
  <c r="F26" i="15"/>
  <c r="F25" i="15"/>
  <c r="F24" i="15"/>
  <c r="F23" i="15"/>
  <c r="F22" i="15"/>
  <c r="F21" i="15"/>
  <c r="BA66" i="1" s="1"/>
  <c r="F20" i="15"/>
  <c r="F19" i="15"/>
  <c r="F18" i="15"/>
  <c r="F17" i="15"/>
  <c r="F16" i="15"/>
  <c r="F15" i="15"/>
  <c r="F14" i="15"/>
  <c r="F13" i="15"/>
  <c r="F12" i="15"/>
  <c r="F11" i="15"/>
  <c r="F10" i="15"/>
  <c r="F9" i="15"/>
  <c r="F8" i="15"/>
  <c r="F7" i="15"/>
  <c r="F6" i="15"/>
  <c r="F5" i="15"/>
  <c r="F4" i="15"/>
  <c r="F3" i="15"/>
  <c r="BF47" i="1" l="1"/>
  <c r="BF13" i="1"/>
  <c r="BF223" i="1"/>
  <c r="BF111" i="1"/>
  <c r="BI317" i="1"/>
  <c r="BJ222" i="1"/>
  <c r="BJ217" i="1"/>
  <c r="BJ216" i="1"/>
  <c r="BJ215" i="1"/>
  <c r="BJ213" i="1"/>
  <c r="BJ212" i="1"/>
  <c r="BJ211" i="1"/>
  <c r="BJ210" i="1"/>
  <c r="BJ209" i="1"/>
  <c r="BJ208" i="1"/>
  <c r="BJ207" i="1"/>
  <c r="BJ206" i="1"/>
  <c r="BJ193" i="1"/>
  <c r="BJ192" i="1"/>
  <c r="BJ190" i="1"/>
  <c r="BJ189" i="1"/>
  <c r="BJ188" i="1"/>
  <c r="BJ187" i="1"/>
  <c r="BJ186" i="1"/>
  <c r="BJ185" i="1"/>
  <c r="BJ184" i="1"/>
  <c r="BJ183" i="1"/>
  <c r="BJ181" i="1"/>
  <c r="BJ180" i="1"/>
  <c r="BJ179" i="1"/>
  <c r="BJ178" i="1"/>
  <c r="BJ177" i="1"/>
  <c r="BJ176" i="1"/>
  <c r="BJ175" i="1"/>
  <c r="BJ174" i="1"/>
  <c r="BJ171" i="1"/>
  <c r="BJ170" i="1"/>
  <c r="BJ169" i="1"/>
  <c r="BJ168" i="1"/>
  <c r="BJ167" i="1"/>
  <c r="BJ165" i="1"/>
  <c r="BJ164" i="1"/>
  <c r="BJ162" i="1"/>
  <c r="BJ161" i="1"/>
  <c r="BJ160" i="1"/>
  <c r="BJ159" i="1"/>
  <c r="BJ158" i="1"/>
  <c r="BJ157" i="1"/>
  <c r="BJ156" i="1"/>
  <c r="BJ155" i="1"/>
  <c r="BJ153" i="1"/>
  <c r="BJ152" i="1"/>
  <c r="BJ151" i="1"/>
  <c r="BJ150" i="1"/>
  <c r="BJ134" i="1"/>
  <c r="BJ12" i="1"/>
  <c r="BF11" i="1" l="1"/>
  <c r="AZ39" i="1"/>
  <c r="AB38" i="1" l="1"/>
  <c r="BB30" i="1" l="1"/>
  <c r="D45" i="3" l="1"/>
  <c r="E45" i="3"/>
  <c r="E55" i="3" l="1"/>
  <c r="AX316" i="1" l="1"/>
  <c r="AX80" i="1" l="1"/>
  <c r="AX78" i="1"/>
  <c r="AW78" i="1"/>
  <c r="AW80" i="1"/>
  <c r="AX110" i="1"/>
  <c r="AX75" i="1"/>
  <c r="AX53" i="1"/>
  <c r="AT317" i="1" l="1"/>
  <c r="AT258" i="1" s="1"/>
  <c r="BB301" i="1" l="1"/>
  <c r="BB315" i="1" l="1"/>
  <c r="BB316" i="1"/>
  <c r="BB314" i="1"/>
  <c r="BB247" i="1"/>
  <c r="BB242" i="1"/>
  <c r="BB229" i="1"/>
  <c r="BB228" i="1"/>
  <c r="BB199" i="1"/>
  <c r="BB200" i="1"/>
  <c r="BB201" i="1"/>
  <c r="BB202" i="1"/>
  <c r="BB203" i="1"/>
  <c r="BB204" i="1"/>
  <c r="F45" i="3" s="1"/>
  <c r="BB198" i="1"/>
  <c r="BB141" i="1"/>
  <c r="BB142" i="1"/>
  <c r="BB143" i="1"/>
  <c r="BB144" i="1"/>
  <c r="BB145" i="1"/>
  <c r="BB146" i="1"/>
  <c r="BB147" i="1"/>
  <c r="BB140" i="1"/>
  <c r="BB133" i="1"/>
  <c r="BB125" i="1"/>
  <c r="BB126" i="1"/>
  <c r="BB127" i="1"/>
  <c r="BB128" i="1"/>
  <c r="BB129" i="1"/>
  <c r="BB130" i="1"/>
  <c r="BB124" i="1"/>
  <c r="BB121" i="1"/>
  <c r="BB114" i="1"/>
  <c r="BB115" i="1"/>
  <c r="BB116" i="1"/>
  <c r="BB113" i="1"/>
  <c r="BB107" i="1"/>
  <c r="BB108" i="1"/>
  <c r="BB109" i="1"/>
  <c r="BB110" i="1"/>
  <c r="BB106" i="1"/>
  <c r="BB95" i="1"/>
  <c r="BB96" i="1"/>
  <c r="BB97" i="1"/>
  <c r="BB98" i="1"/>
  <c r="BB99" i="1"/>
  <c r="BB100" i="1"/>
  <c r="BB101" i="1"/>
  <c r="BB102" i="1"/>
  <c r="BB103" i="1"/>
  <c r="BB94" i="1"/>
  <c r="BB87" i="1"/>
  <c r="BB88" i="1"/>
  <c r="BB86" i="1"/>
  <c r="BB82" i="1"/>
  <c r="BB78" i="1"/>
  <c r="BB79" i="1"/>
  <c r="BB80" i="1"/>
  <c r="BB77" i="1"/>
  <c r="BB73" i="1"/>
  <c r="BB74" i="1"/>
  <c r="BB75" i="1"/>
  <c r="BB72" i="1"/>
  <c r="BB62" i="1"/>
  <c r="BB63" i="1"/>
  <c r="BB56" i="1"/>
  <c r="BB57" i="1"/>
  <c r="BB58" i="1"/>
  <c r="BB55" i="1"/>
  <c r="BB53" i="1"/>
  <c r="BB40" i="1"/>
  <c r="BB39" i="1"/>
  <c r="BB37" i="1"/>
  <c r="BB33" i="1"/>
  <c r="BB28" i="1"/>
  <c r="BB29" i="1"/>
  <c r="BB31" i="1"/>
  <c r="BB27" i="1"/>
  <c r="BB21" i="1"/>
  <c r="BB15" i="1"/>
  <c r="BC134" i="1" l="1"/>
  <c r="BB317" i="1"/>
  <c r="BB195" i="1"/>
  <c r="BB205" i="1"/>
  <c r="BB214" i="1"/>
  <c r="BB221" i="1"/>
  <c r="BB218" i="1" s="1"/>
  <c r="BB224" i="1"/>
  <c r="BB236" i="1"/>
  <c r="BB248" i="1"/>
  <c r="BB253" i="1"/>
  <c r="BB255" i="1"/>
  <c r="BB112" i="1"/>
  <c r="BB118" i="1"/>
  <c r="BB132" i="1"/>
  <c r="BB131" i="1" s="1"/>
  <c r="BB139" i="1"/>
  <c r="BB149" i="1"/>
  <c r="BB154" i="1"/>
  <c r="BB163" i="1"/>
  <c r="BB166" i="1"/>
  <c r="BB173" i="1"/>
  <c r="BB182" i="1"/>
  <c r="BB191" i="1"/>
  <c r="BB81" i="1"/>
  <c r="BB90" i="1"/>
  <c r="BB104" i="1"/>
  <c r="BB48" i="1"/>
  <c r="BB41" i="1"/>
  <c r="BB20" i="1"/>
  <c r="BB14" i="1"/>
  <c r="BA221" i="1"/>
  <c r="BA218" i="1" s="1"/>
  <c r="BA315" i="1"/>
  <c r="BA316" i="1"/>
  <c r="BA256" i="1"/>
  <c r="BA255" i="1" s="1"/>
  <c r="E52" i="3" s="1"/>
  <c r="BA247" i="1"/>
  <c r="BA229" i="1"/>
  <c r="BA140" i="1"/>
  <c r="BA127" i="1"/>
  <c r="BA121" i="1"/>
  <c r="BA118" i="1" s="1"/>
  <c r="E29" i="3" s="1"/>
  <c r="BA116" i="1"/>
  <c r="BA109" i="1"/>
  <c r="BA106" i="1"/>
  <c r="BA98" i="1"/>
  <c r="BA97" i="1"/>
  <c r="BA94" i="1"/>
  <c r="BA88" i="1"/>
  <c r="BA86" i="1"/>
  <c r="BA80" i="1"/>
  <c r="BA77" i="1"/>
  <c r="BA75" i="1"/>
  <c r="BA74" i="1"/>
  <c r="BA72" i="1"/>
  <c r="BA62" i="1"/>
  <c r="BA58" i="1"/>
  <c r="BA57" i="1"/>
  <c r="BA55" i="1"/>
  <c r="BA41" i="1"/>
  <c r="BA29" i="1"/>
  <c r="BA31" i="1"/>
  <c r="BA30" i="1"/>
  <c r="BA27" i="1"/>
  <c r="BA21" i="1"/>
  <c r="BA20" i="1" s="1"/>
  <c r="BA15" i="1"/>
  <c r="BA14" i="1" s="1"/>
  <c r="E10" i="3" s="1"/>
  <c r="BA142" i="1"/>
  <c r="BA124" i="1"/>
  <c r="BA87" i="1"/>
  <c r="BA78" i="1"/>
  <c r="BA61" i="1"/>
  <c r="AZ221" i="1"/>
  <c r="AW301" i="1"/>
  <c r="AY301" i="1" s="1"/>
  <c r="C55" i="3" s="1"/>
  <c r="AZ301" i="1"/>
  <c r="A4" i="3"/>
  <c r="BA314" i="1"/>
  <c r="BA260" i="1"/>
  <c r="BA242" i="1"/>
  <c r="BA228" i="1"/>
  <c r="BA200" i="1"/>
  <c r="E41" i="3" s="1"/>
  <c r="BA199" i="1"/>
  <c r="E40" i="3" s="1"/>
  <c r="BA198" i="1"/>
  <c r="E39" i="3" s="1"/>
  <c r="BA147" i="1"/>
  <c r="BA146" i="1"/>
  <c r="BA144" i="1"/>
  <c r="BA143" i="1"/>
  <c r="BA141" i="1"/>
  <c r="BA133" i="1"/>
  <c r="BA132" i="1"/>
  <c r="BA114" i="1"/>
  <c r="BA113" i="1"/>
  <c r="BA110" i="1"/>
  <c r="BA96" i="1"/>
  <c r="BA95" i="1"/>
  <c r="BA90" i="1"/>
  <c r="BA82" i="1"/>
  <c r="BA81" i="1" s="1"/>
  <c r="E22" i="3" s="1"/>
  <c r="BA79" i="1"/>
  <c r="BA63" i="1"/>
  <c r="BA59" i="1"/>
  <c r="BA56" i="1"/>
  <c r="BA53" i="1"/>
  <c r="BA49" i="1"/>
  <c r="BA40" i="1"/>
  <c r="BA39" i="1"/>
  <c r="BA37" i="1"/>
  <c r="BA33" i="1"/>
  <c r="BA28" i="1"/>
  <c r="AZ316" i="1"/>
  <c r="AZ315" i="1"/>
  <c r="AZ314" i="1"/>
  <c r="AZ260" i="1"/>
  <c r="AZ256" i="1"/>
  <c r="AZ255" i="1" s="1"/>
  <c r="AZ247" i="1"/>
  <c r="AZ242" i="1"/>
  <c r="AZ229" i="1"/>
  <c r="AZ228" i="1"/>
  <c r="AZ199" i="1"/>
  <c r="AZ198" i="1"/>
  <c r="AZ147" i="1"/>
  <c r="AZ146" i="1"/>
  <c r="AZ144" i="1"/>
  <c r="AZ143" i="1"/>
  <c r="AZ142" i="1"/>
  <c r="AZ141" i="1"/>
  <c r="AZ140" i="1"/>
  <c r="AZ133" i="1"/>
  <c r="AZ132" i="1"/>
  <c r="AZ127" i="1"/>
  <c r="AZ124" i="1"/>
  <c r="AZ121" i="1"/>
  <c r="AZ116" i="1"/>
  <c r="AZ114" i="1"/>
  <c r="AZ113" i="1"/>
  <c r="AZ110" i="1"/>
  <c r="AZ109" i="1"/>
  <c r="AZ106" i="1"/>
  <c r="AZ98" i="1"/>
  <c r="AZ97" i="1"/>
  <c r="AZ96" i="1"/>
  <c r="AZ95" i="1"/>
  <c r="AZ94" i="1"/>
  <c r="AZ90" i="1"/>
  <c r="AZ88" i="1"/>
  <c r="AZ87" i="1"/>
  <c r="AZ86" i="1"/>
  <c r="AZ82" i="1"/>
  <c r="AZ80" i="1"/>
  <c r="AZ79" i="1"/>
  <c r="AZ78" i="1"/>
  <c r="AZ77" i="1"/>
  <c r="AZ75" i="1"/>
  <c r="AZ74" i="1"/>
  <c r="AZ72" i="1"/>
  <c r="AZ63" i="1"/>
  <c r="AZ62" i="1"/>
  <c r="AZ61" i="1"/>
  <c r="AZ59" i="1"/>
  <c r="AZ58" i="1"/>
  <c r="AZ57" i="1"/>
  <c r="AZ56" i="1"/>
  <c r="AZ55" i="1"/>
  <c r="AZ53" i="1"/>
  <c r="AZ49" i="1"/>
  <c r="AZ41" i="1"/>
  <c r="AZ40" i="1"/>
  <c r="AZ37" i="1"/>
  <c r="AZ33" i="1"/>
  <c r="AZ31" i="1"/>
  <c r="AZ30" i="1"/>
  <c r="AZ29" i="1"/>
  <c r="AZ28" i="1"/>
  <c r="AZ27" i="1"/>
  <c r="AZ21" i="1"/>
  <c r="AZ15" i="1"/>
  <c r="H45" i="3"/>
  <c r="G45" i="3"/>
  <c r="A45" i="3"/>
  <c r="AW141" i="1"/>
  <c r="AX141" i="1"/>
  <c r="AQ317" i="1"/>
  <c r="AZ310" i="1"/>
  <c r="AZ231" i="1" s="1"/>
  <c r="B33" i="3"/>
  <c r="BA310" i="1"/>
  <c r="AB310" i="1"/>
  <c r="AB231" i="1" s="1"/>
  <c r="AB224" i="1" s="1"/>
  <c r="C18" i="2" s="1"/>
  <c r="AH316" i="1"/>
  <c r="AY316" i="1" s="1"/>
  <c r="AH315" i="1"/>
  <c r="AR224" i="1"/>
  <c r="Q18" i="2" s="1"/>
  <c r="AW79" i="1"/>
  <c r="AW121" i="1"/>
  <c r="AW72" i="1"/>
  <c r="AW75" i="1"/>
  <c r="AB317" i="1"/>
  <c r="AB259" i="1" s="1"/>
  <c r="AX221" i="1"/>
  <c r="AW221" i="1"/>
  <c r="AX220" i="1"/>
  <c r="AW220" i="1"/>
  <c r="AX219" i="1"/>
  <c r="AW219" i="1"/>
  <c r="AX199" i="1"/>
  <c r="AX142" i="1"/>
  <c r="AX140" i="1"/>
  <c r="AX113" i="1"/>
  <c r="AX87" i="1"/>
  <c r="AX86" i="1"/>
  <c r="AX79" i="1"/>
  <c r="AX77" i="1"/>
  <c r="AX21" i="1"/>
  <c r="AW316" i="1"/>
  <c r="AW315" i="1"/>
  <c r="AH314" i="1"/>
  <c r="AO258" i="1"/>
  <c r="AO195" i="1"/>
  <c r="AH247" i="1"/>
  <c r="AX256" i="1"/>
  <c r="AW203" i="1"/>
  <c r="AB89" i="1"/>
  <c r="AX15" i="1"/>
  <c r="AX14" i="1" s="1"/>
  <c r="AW15" i="1"/>
  <c r="AX260" i="1"/>
  <c r="AX250" i="1"/>
  <c r="AX247" i="1"/>
  <c r="AX246" i="1"/>
  <c r="AX245" i="1"/>
  <c r="AX244" i="1"/>
  <c r="AX243" i="1"/>
  <c r="AX242" i="1"/>
  <c r="AX230" i="1"/>
  <c r="AX229" i="1"/>
  <c r="AX228" i="1"/>
  <c r="AX203" i="1"/>
  <c r="AX202" i="1"/>
  <c r="AX201" i="1"/>
  <c r="AW201" i="1"/>
  <c r="AX200" i="1"/>
  <c r="AX198" i="1"/>
  <c r="AX147" i="1"/>
  <c r="AX146" i="1"/>
  <c r="AX145" i="1"/>
  <c r="AX144" i="1"/>
  <c r="AX143" i="1"/>
  <c r="AX133" i="1"/>
  <c r="AX127" i="1"/>
  <c r="AX126" i="1"/>
  <c r="AX125" i="1"/>
  <c r="AX124" i="1"/>
  <c r="AX121" i="1"/>
  <c r="AX116" i="1"/>
  <c r="AX115" i="1"/>
  <c r="AX114" i="1"/>
  <c r="AX109" i="1"/>
  <c r="AW109" i="1"/>
  <c r="AX106" i="1"/>
  <c r="AX103" i="1"/>
  <c r="AX98" i="1"/>
  <c r="AX97" i="1"/>
  <c r="AX96" i="1"/>
  <c r="AX95" i="1"/>
  <c r="AX94" i="1"/>
  <c r="AX90" i="1"/>
  <c r="AX88" i="1"/>
  <c r="AX82" i="1"/>
  <c r="AX74" i="1"/>
  <c r="AX73" i="1"/>
  <c r="AX72" i="1"/>
  <c r="AX71" i="1"/>
  <c r="AX70" i="1"/>
  <c r="AX63" i="1"/>
  <c r="AX62" i="1"/>
  <c r="AX61" i="1"/>
  <c r="AX67" i="1"/>
  <c r="AX59" i="1"/>
  <c r="AX58" i="1"/>
  <c r="AX57" i="1"/>
  <c r="AX56" i="1"/>
  <c r="AX55" i="1"/>
  <c r="AX51" i="1"/>
  <c r="AX49" i="1"/>
  <c r="AX41" i="1"/>
  <c r="AX40" i="1"/>
  <c r="AX39" i="1"/>
  <c r="AX37" i="1"/>
  <c r="AX33" i="1"/>
  <c r="AX31" i="1"/>
  <c r="AX30" i="1"/>
  <c r="AX29" i="1"/>
  <c r="AX28" i="1"/>
  <c r="AY28" i="1" s="1"/>
  <c r="AX27" i="1"/>
  <c r="AW256" i="1"/>
  <c r="AW250" i="1"/>
  <c r="AW247" i="1"/>
  <c r="AW242" i="1"/>
  <c r="AW230" i="1"/>
  <c r="AW229" i="1"/>
  <c r="AW228" i="1"/>
  <c r="AW202" i="1"/>
  <c r="AW200" i="1"/>
  <c r="AW199" i="1"/>
  <c r="AW198" i="1"/>
  <c r="AW147" i="1"/>
  <c r="AW146" i="1"/>
  <c r="AW144" i="1"/>
  <c r="AW143" i="1"/>
  <c r="AW142" i="1"/>
  <c r="AW140" i="1"/>
  <c r="AW133" i="1"/>
  <c r="AW127" i="1"/>
  <c r="AW124" i="1"/>
  <c r="AW116" i="1"/>
  <c r="AW113" i="1"/>
  <c r="AW108" i="1"/>
  <c r="AW107" i="1"/>
  <c r="AW106" i="1"/>
  <c r="AW103" i="1"/>
  <c r="AW98" i="1"/>
  <c r="AW97" i="1"/>
  <c r="AW96" i="1"/>
  <c r="AW95" i="1"/>
  <c r="AW94" i="1"/>
  <c r="AW93" i="1"/>
  <c r="AW92" i="1"/>
  <c r="AW91" i="1"/>
  <c r="AW90" i="1"/>
  <c r="AW88" i="1"/>
  <c r="AW87" i="1"/>
  <c r="AW86" i="1"/>
  <c r="AW82" i="1"/>
  <c r="AW77" i="1"/>
  <c r="AW74" i="1"/>
  <c r="AW73" i="1"/>
  <c r="AW71" i="1"/>
  <c r="AW70" i="1"/>
  <c r="AW63" i="1"/>
  <c r="AW62" i="1"/>
  <c r="AW61" i="1"/>
  <c r="AW59" i="1"/>
  <c r="AW58" i="1"/>
  <c r="AW57" i="1"/>
  <c r="AW56" i="1"/>
  <c r="AW67" i="1"/>
  <c r="AW110" i="1"/>
  <c r="AW55" i="1"/>
  <c r="AW51" i="1"/>
  <c r="AW50" i="1"/>
  <c r="AW49" i="1"/>
  <c r="AW41" i="1"/>
  <c r="AW40" i="1"/>
  <c r="AW39" i="1"/>
  <c r="AW37" i="1"/>
  <c r="AW36" i="1"/>
  <c r="AW35" i="1"/>
  <c r="AW34" i="1"/>
  <c r="AW33" i="1"/>
  <c r="AW31" i="1"/>
  <c r="AW30" i="1"/>
  <c r="AW29" i="1"/>
  <c r="AW27" i="1"/>
  <c r="AW21" i="1"/>
  <c r="AT255" i="1"/>
  <c r="AT253" i="1"/>
  <c r="AT248" i="1"/>
  <c r="AT241" i="1"/>
  <c r="AT236" i="1"/>
  <c r="AT224" i="1"/>
  <c r="AT218" i="1"/>
  <c r="AT214" i="1"/>
  <c r="AT205" i="1"/>
  <c r="AT195" i="1"/>
  <c r="AT191" i="1"/>
  <c r="AT182" i="1"/>
  <c r="AT173" i="1"/>
  <c r="AT166" i="1"/>
  <c r="AT163" i="1"/>
  <c r="AT154" i="1"/>
  <c r="AT149" i="1"/>
  <c r="AT139" i="1"/>
  <c r="AT131" i="1"/>
  <c r="AT123" i="1"/>
  <c r="AT118" i="1"/>
  <c r="AT112" i="1"/>
  <c r="AT104" i="1"/>
  <c r="AT99" i="1"/>
  <c r="AT89" i="1"/>
  <c r="AT85" i="1"/>
  <c r="AT81" i="1"/>
  <c r="AT76" i="1"/>
  <c r="AT68" i="1"/>
  <c r="AT60" i="1"/>
  <c r="AT48" i="1"/>
  <c r="AT44" i="1"/>
  <c r="AT38" i="1"/>
  <c r="AT32" i="1"/>
  <c r="AT26" i="1"/>
  <c r="AT20" i="1"/>
  <c r="AT14" i="1"/>
  <c r="AS258" i="1"/>
  <c r="AS255" i="1"/>
  <c r="AS253" i="1"/>
  <c r="AS248" i="1"/>
  <c r="AS241" i="1"/>
  <c r="AS236" i="1"/>
  <c r="AS227" i="1"/>
  <c r="AS224" i="1" s="1"/>
  <c r="AS218" i="1"/>
  <c r="AS214" i="1"/>
  <c r="AS205" i="1"/>
  <c r="AS195" i="1"/>
  <c r="AS191" i="1"/>
  <c r="AS182" i="1"/>
  <c r="AS173" i="1"/>
  <c r="AS166" i="1"/>
  <c r="AS163" i="1"/>
  <c r="AS154" i="1"/>
  <c r="AS149" i="1"/>
  <c r="AS139" i="1"/>
  <c r="AS131" i="1"/>
  <c r="AS123" i="1"/>
  <c r="AS118" i="1"/>
  <c r="AS112" i="1"/>
  <c r="AS104" i="1"/>
  <c r="AS99" i="1"/>
  <c r="AS89" i="1"/>
  <c r="AS85" i="1"/>
  <c r="AS81" i="1"/>
  <c r="AS76" i="1"/>
  <c r="AS68" i="1"/>
  <c r="AS60" i="1"/>
  <c r="AS54" i="1"/>
  <c r="AS48" i="1"/>
  <c r="AS44" i="1"/>
  <c r="AS38" i="1"/>
  <c r="AS32" i="1"/>
  <c r="AS26" i="1"/>
  <c r="AS20" i="1"/>
  <c r="AS14" i="1"/>
  <c r="AM310" i="1"/>
  <c r="AN310" i="1"/>
  <c r="AX308" i="1"/>
  <c r="D52" i="3"/>
  <c r="AP224" i="1"/>
  <c r="O18" i="2" s="1"/>
  <c r="AH232" i="1"/>
  <c r="AW232" i="1"/>
  <c r="AX232" i="1"/>
  <c r="AH233" i="1"/>
  <c r="AW233" i="1"/>
  <c r="AX233" i="1"/>
  <c r="AH234" i="1"/>
  <c r="AW234" i="1"/>
  <c r="AX234" i="1"/>
  <c r="AH235" i="1"/>
  <c r="AW235" i="1"/>
  <c r="AX235" i="1"/>
  <c r="AW237" i="1"/>
  <c r="AX237" i="1"/>
  <c r="AH238" i="1"/>
  <c r="AW238" i="1"/>
  <c r="AX238" i="1"/>
  <c r="AH239" i="1"/>
  <c r="AW239" i="1"/>
  <c r="AX239" i="1"/>
  <c r="AH240" i="1"/>
  <c r="AW240" i="1"/>
  <c r="AX240" i="1"/>
  <c r="BA236" i="1"/>
  <c r="E48" i="3" s="1"/>
  <c r="AZ191" i="1"/>
  <c r="AZ173" i="1"/>
  <c r="AZ182" i="1"/>
  <c r="AZ149" i="1"/>
  <c r="AZ154" i="1"/>
  <c r="AZ163" i="1"/>
  <c r="AZ166" i="1"/>
  <c r="AI191" i="1"/>
  <c r="AJ191" i="1"/>
  <c r="AI173" i="1"/>
  <c r="AJ173" i="1"/>
  <c r="AI182" i="1"/>
  <c r="AJ182" i="1"/>
  <c r="AI149" i="1"/>
  <c r="AJ149" i="1"/>
  <c r="AI154" i="1"/>
  <c r="AJ154" i="1"/>
  <c r="AI163" i="1"/>
  <c r="AJ163" i="1"/>
  <c r="AI166" i="1"/>
  <c r="AJ166" i="1"/>
  <c r="AW204" i="1"/>
  <c r="AX204" i="1"/>
  <c r="A1" i="3"/>
  <c r="A1" i="12" s="1"/>
  <c r="A3" i="3"/>
  <c r="A2" i="3"/>
  <c r="AB26" i="1"/>
  <c r="AW66" i="1"/>
  <c r="AR68" i="1"/>
  <c r="AR48" i="1"/>
  <c r="AR139" i="1"/>
  <c r="E11" i="11"/>
  <c r="F11" i="11"/>
  <c r="E12" i="11"/>
  <c r="F12" i="11"/>
  <c r="E13" i="11"/>
  <c r="F13" i="11"/>
  <c r="E15" i="11"/>
  <c r="F15" i="11"/>
  <c r="D17" i="11"/>
  <c r="D12" i="7"/>
  <c r="L12" i="7" s="1"/>
  <c r="G12" i="7"/>
  <c r="M12" i="7" s="1"/>
  <c r="D13" i="7"/>
  <c r="L13" i="7" s="1"/>
  <c r="G13" i="7"/>
  <c r="M13" i="7" s="1"/>
  <c r="D14" i="7"/>
  <c r="L14" i="7" s="1"/>
  <c r="G14" i="7"/>
  <c r="M14" i="7" s="1"/>
  <c r="L15" i="7"/>
  <c r="M15" i="7"/>
  <c r="L16" i="7"/>
  <c r="M16" i="7"/>
  <c r="D17" i="7"/>
  <c r="L17" i="7" s="1"/>
  <c r="G17" i="7"/>
  <c r="M17" i="7" s="1"/>
  <c r="D18" i="7"/>
  <c r="L18" i="7" s="1"/>
  <c r="G18" i="7"/>
  <c r="M18" i="7" s="1"/>
  <c r="L19" i="7"/>
  <c r="M19" i="7"/>
  <c r="L20" i="7"/>
  <c r="M20" i="7"/>
  <c r="L21" i="7"/>
  <c r="M21" i="7"/>
  <c r="L22" i="7"/>
  <c r="M22" i="7"/>
  <c r="B24" i="7"/>
  <c r="B29" i="7" s="1"/>
  <c r="C24" i="7"/>
  <c r="C29" i="7" s="1"/>
  <c r="E24" i="7"/>
  <c r="E29" i="7" s="1"/>
  <c r="F24" i="7"/>
  <c r="F29" i="7" s="1"/>
  <c r="D27" i="7"/>
  <c r="G27" i="7"/>
  <c r="D17" i="8"/>
  <c r="G17" i="8"/>
  <c r="M17" i="8" s="1"/>
  <c r="D18" i="8"/>
  <c r="L18" i="8" s="1"/>
  <c r="G18" i="8"/>
  <c r="M18" i="8" s="1"/>
  <c r="D19" i="8"/>
  <c r="L19" i="8" s="1"/>
  <c r="G19" i="8"/>
  <c r="H19" i="8" s="1"/>
  <c r="L20" i="8"/>
  <c r="M20" i="8"/>
  <c r="L21" i="8"/>
  <c r="M21" i="8"/>
  <c r="D22" i="8"/>
  <c r="L22" i="8" s="1"/>
  <c r="G22" i="8"/>
  <c r="M22" i="8" s="1"/>
  <c r="D23" i="8"/>
  <c r="L23" i="8" s="1"/>
  <c r="G23" i="8"/>
  <c r="L24" i="8"/>
  <c r="M24" i="8"/>
  <c r="L25" i="8"/>
  <c r="M25" i="8"/>
  <c r="L26" i="8"/>
  <c r="M26" i="8"/>
  <c r="L27" i="8"/>
  <c r="M27" i="8"/>
  <c r="H28" i="8"/>
  <c r="B29" i="8"/>
  <c r="B33" i="8" s="1"/>
  <c r="C29" i="8"/>
  <c r="C33" i="8" s="1"/>
  <c r="E29" i="8"/>
  <c r="E33" i="8" s="1"/>
  <c r="F29" i="8"/>
  <c r="D13" i="9"/>
  <c r="G13" i="9"/>
  <c r="M13" i="9" s="1"/>
  <c r="D14" i="9"/>
  <c r="L14" i="9" s="1"/>
  <c r="G14" i="9"/>
  <c r="M14" i="9" s="1"/>
  <c r="D15" i="9"/>
  <c r="L15" i="9" s="1"/>
  <c r="G15" i="9"/>
  <c r="M15" i="9" s="1"/>
  <c r="L16" i="9"/>
  <c r="M16" i="9"/>
  <c r="L17" i="9"/>
  <c r="M17" i="9"/>
  <c r="D18" i="9"/>
  <c r="L18" i="9" s="1"/>
  <c r="G18" i="9"/>
  <c r="M18" i="9" s="1"/>
  <c r="D19" i="9"/>
  <c r="L19" i="9" s="1"/>
  <c r="G19" i="9"/>
  <c r="D20" i="9"/>
  <c r="L20" i="9" s="1"/>
  <c r="G20" i="9"/>
  <c r="L21" i="9"/>
  <c r="M21" i="9"/>
  <c r="L22" i="9"/>
  <c r="M22" i="9"/>
  <c r="L23" i="9"/>
  <c r="M23" i="9"/>
  <c r="H24" i="9"/>
  <c r="B25" i="9"/>
  <c r="B29" i="9" s="1"/>
  <c r="C25" i="9"/>
  <c r="E25" i="9"/>
  <c r="E29" i="9" s="1"/>
  <c r="F25" i="9"/>
  <c r="A10" i="3"/>
  <c r="B10" i="3"/>
  <c r="A11" i="3"/>
  <c r="B11" i="3"/>
  <c r="A12" i="3"/>
  <c r="B12" i="3"/>
  <c r="A13" i="3"/>
  <c r="B13" i="3"/>
  <c r="A14" i="3"/>
  <c r="B14" i="3"/>
  <c r="A15" i="3"/>
  <c r="B15" i="3"/>
  <c r="A17" i="3"/>
  <c r="B17" i="3"/>
  <c r="A18" i="3"/>
  <c r="B18" i="3"/>
  <c r="A19" i="3"/>
  <c r="B19" i="3"/>
  <c r="A20" i="3"/>
  <c r="B20" i="3"/>
  <c r="A21" i="3"/>
  <c r="B21" i="3"/>
  <c r="A22" i="3"/>
  <c r="B22" i="3"/>
  <c r="A23" i="3"/>
  <c r="B23" i="3"/>
  <c r="A24" i="3"/>
  <c r="B24" i="3"/>
  <c r="A25" i="3"/>
  <c r="B25" i="3"/>
  <c r="A26" i="3"/>
  <c r="B26" i="3"/>
  <c r="A28" i="3"/>
  <c r="B28" i="3"/>
  <c r="A29" i="3"/>
  <c r="B29" i="3"/>
  <c r="A30" i="3"/>
  <c r="B30" i="3"/>
  <c r="A31" i="3"/>
  <c r="B31" i="3"/>
  <c r="A32" i="3"/>
  <c r="B32" i="3"/>
  <c r="C32" i="3"/>
  <c r="D32" i="3"/>
  <c r="E32" i="3"/>
  <c r="F32" i="3"/>
  <c r="G32" i="3"/>
  <c r="H32" i="3"/>
  <c r="A33" i="3"/>
  <c r="A37" i="3"/>
  <c r="B37" i="3"/>
  <c r="D37" i="3"/>
  <c r="E37" i="3"/>
  <c r="A38" i="3"/>
  <c r="B38" i="3"/>
  <c r="D38" i="3"/>
  <c r="E38" i="3"/>
  <c r="A39" i="3"/>
  <c r="A40" i="3"/>
  <c r="A41" i="3"/>
  <c r="A42" i="3"/>
  <c r="B42" i="3"/>
  <c r="D42" i="3"/>
  <c r="E42" i="3"/>
  <c r="A43" i="3"/>
  <c r="B43" i="3"/>
  <c r="D43" i="3"/>
  <c r="E43" i="3"/>
  <c r="A44" i="3"/>
  <c r="B44" i="3"/>
  <c r="D44" i="3"/>
  <c r="E44" i="3"/>
  <c r="A47" i="3"/>
  <c r="B47" i="3"/>
  <c r="A48" i="3"/>
  <c r="B48" i="3"/>
  <c r="D48" i="3"/>
  <c r="A49" i="3"/>
  <c r="B49" i="3"/>
  <c r="A50" i="3"/>
  <c r="B50" i="3"/>
  <c r="F50" i="3"/>
  <c r="G50" i="3"/>
  <c r="A51" i="3"/>
  <c r="B51" i="3"/>
  <c r="G51" i="3"/>
  <c r="H51" i="3"/>
  <c r="A52" i="3"/>
  <c r="B52" i="3"/>
  <c r="A53" i="3"/>
  <c r="B53" i="3"/>
  <c r="A1" i="2"/>
  <c r="A2" i="2"/>
  <c r="A3" i="2"/>
  <c r="A4" i="2"/>
  <c r="F6" i="2"/>
  <c r="C9" i="2"/>
  <c r="AC14" i="1"/>
  <c r="AD14" i="1"/>
  <c r="AG14" i="1"/>
  <c r="AI14" i="1"/>
  <c r="AJ14" i="1"/>
  <c r="AK14" i="1"/>
  <c r="AM14" i="1"/>
  <c r="AN14" i="1"/>
  <c r="AO14" i="1"/>
  <c r="AP14" i="1"/>
  <c r="AQ14" i="1"/>
  <c r="AR14" i="1"/>
  <c r="AU14" i="1"/>
  <c r="AV14" i="1"/>
  <c r="AH16" i="1"/>
  <c r="AW16" i="1"/>
  <c r="AX16" i="1"/>
  <c r="AH17" i="1"/>
  <c r="AW17" i="1"/>
  <c r="AX17" i="1"/>
  <c r="AH18" i="1"/>
  <c r="AW18" i="1"/>
  <c r="AX18" i="1"/>
  <c r="AH19" i="1"/>
  <c r="AX19" i="1"/>
  <c r="AY19" i="1" s="1"/>
  <c r="AB20" i="1"/>
  <c r="AC20" i="1"/>
  <c r="AD20" i="1"/>
  <c r="AG20" i="1"/>
  <c r="AI20" i="1"/>
  <c r="AJ20" i="1"/>
  <c r="AK20" i="1"/>
  <c r="AL20" i="1"/>
  <c r="AM20" i="1"/>
  <c r="AN20" i="1"/>
  <c r="AO20" i="1"/>
  <c r="AP20" i="1"/>
  <c r="AQ20" i="1"/>
  <c r="AR20" i="1"/>
  <c r="AR26" i="1"/>
  <c r="AU20" i="1"/>
  <c r="AV20" i="1"/>
  <c r="AH21" i="1"/>
  <c r="AH22" i="1"/>
  <c r="AW22" i="1"/>
  <c r="AX22" i="1"/>
  <c r="AH23" i="1"/>
  <c r="AW23" i="1"/>
  <c r="AX23" i="1"/>
  <c r="AH24" i="1"/>
  <c r="AW24" i="1"/>
  <c r="AX24" i="1"/>
  <c r="AH25" i="1"/>
  <c r="AW25" i="1"/>
  <c r="AX25" i="1"/>
  <c r="AC26" i="1"/>
  <c r="AD26" i="1"/>
  <c r="AG26" i="1"/>
  <c r="AI26" i="1"/>
  <c r="AK26" i="1"/>
  <c r="AL26" i="1"/>
  <c r="AM26" i="1"/>
  <c r="AN26" i="1"/>
  <c r="AO26" i="1"/>
  <c r="AP26" i="1"/>
  <c r="AQ26" i="1"/>
  <c r="AU26" i="1"/>
  <c r="AV26" i="1"/>
  <c r="AH27" i="1"/>
  <c r="AH28" i="1"/>
  <c r="AH29" i="1"/>
  <c r="AH30" i="1"/>
  <c r="AH31" i="1"/>
  <c r="AB32" i="1"/>
  <c r="AC32" i="1"/>
  <c r="AD32" i="1"/>
  <c r="AG32" i="1"/>
  <c r="AI32" i="1"/>
  <c r="AJ32" i="1"/>
  <c r="AK32" i="1"/>
  <c r="AL32" i="1"/>
  <c r="AM32" i="1"/>
  <c r="AN32" i="1"/>
  <c r="AO32" i="1"/>
  <c r="AP32" i="1"/>
  <c r="AQ32" i="1"/>
  <c r="AR32" i="1"/>
  <c r="AU32" i="1"/>
  <c r="AV32" i="1"/>
  <c r="AH33" i="1"/>
  <c r="AH34" i="1"/>
  <c r="AX34" i="1"/>
  <c r="AH35" i="1"/>
  <c r="AX35" i="1"/>
  <c r="AH36" i="1"/>
  <c r="AX36" i="1"/>
  <c r="AH37" i="1"/>
  <c r="AC38" i="1"/>
  <c r="AD38" i="1"/>
  <c r="AG38" i="1"/>
  <c r="AI38" i="1"/>
  <c r="AJ38" i="1"/>
  <c r="AK38" i="1"/>
  <c r="AL38" i="1"/>
  <c r="AM38" i="1"/>
  <c r="AN38" i="1"/>
  <c r="AO38" i="1"/>
  <c r="AP38" i="1"/>
  <c r="AQ38" i="1"/>
  <c r="AR38" i="1"/>
  <c r="AU38" i="1"/>
  <c r="AV38" i="1"/>
  <c r="AH39" i="1"/>
  <c r="AH40" i="1"/>
  <c r="AH41" i="1"/>
  <c r="AH42" i="1"/>
  <c r="AW42" i="1"/>
  <c r="AX42" i="1"/>
  <c r="AH43" i="1"/>
  <c r="AW43" i="1"/>
  <c r="AX43" i="1"/>
  <c r="AB44" i="1"/>
  <c r="AC44" i="1"/>
  <c r="AD44" i="1"/>
  <c r="AG44" i="1"/>
  <c r="AI44" i="1"/>
  <c r="AJ44" i="1"/>
  <c r="AK44" i="1"/>
  <c r="AL44" i="1"/>
  <c r="AM44" i="1"/>
  <c r="AN44" i="1"/>
  <c r="AO44" i="1"/>
  <c r="AP44" i="1"/>
  <c r="AQ44" i="1"/>
  <c r="AR44" i="1"/>
  <c r="AU44" i="1"/>
  <c r="AV44" i="1"/>
  <c r="AZ44" i="1"/>
  <c r="D15" i="3" s="1"/>
  <c r="BA44" i="1"/>
  <c r="E15" i="3" s="1"/>
  <c r="AH45" i="1"/>
  <c r="AW45" i="1"/>
  <c r="AX45" i="1"/>
  <c r="AW46" i="1"/>
  <c r="AX46" i="1"/>
  <c r="AB48" i="1"/>
  <c r="AC48" i="1"/>
  <c r="AD48" i="1"/>
  <c r="AG48" i="1"/>
  <c r="AI48" i="1"/>
  <c r="AJ48" i="1"/>
  <c r="AK48" i="1"/>
  <c r="AL48" i="1"/>
  <c r="AM48" i="1"/>
  <c r="AN48" i="1"/>
  <c r="AN104" i="1"/>
  <c r="AO48" i="1"/>
  <c r="AP48" i="1"/>
  <c r="AQ48" i="1"/>
  <c r="AU48" i="1"/>
  <c r="AV48" i="1"/>
  <c r="AH49" i="1"/>
  <c r="AH50" i="1"/>
  <c r="AX50" i="1"/>
  <c r="AH51" i="1"/>
  <c r="AH52" i="1"/>
  <c r="AW52" i="1"/>
  <c r="AX52" i="1" s="1"/>
  <c r="AY52" i="1" s="1"/>
  <c r="BD52" i="1" s="1"/>
  <c r="AH53" i="1"/>
  <c r="AW53" i="1"/>
  <c r="AB54" i="1"/>
  <c r="AC54" i="1"/>
  <c r="AD54" i="1"/>
  <c r="AG54" i="1"/>
  <c r="AI54" i="1"/>
  <c r="AJ54" i="1"/>
  <c r="AK54" i="1"/>
  <c r="AL54" i="1"/>
  <c r="AM54" i="1"/>
  <c r="AN54" i="1"/>
  <c r="AO54" i="1"/>
  <c r="AP54" i="1"/>
  <c r="AQ54" i="1"/>
  <c r="AR54" i="1"/>
  <c r="AU54" i="1"/>
  <c r="AV54" i="1"/>
  <c r="AV68" i="1"/>
  <c r="AH55" i="1"/>
  <c r="AH56" i="1"/>
  <c r="AH57" i="1"/>
  <c r="AH58" i="1"/>
  <c r="AH59" i="1"/>
  <c r="AB60" i="1"/>
  <c r="AB76" i="1"/>
  <c r="AB81" i="1"/>
  <c r="AB85" i="1"/>
  <c r="AB99" i="1"/>
  <c r="AB104" i="1"/>
  <c r="AC104" i="1"/>
  <c r="AC60" i="1"/>
  <c r="AD60" i="1"/>
  <c r="AD68" i="1"/>
  <c r="AD104" i="1"/>
  <c r="AG60" i="1"/>
  <c r="AI60" i="1"/>
  <c r="AJ60" i="1"/>
  <c r="AK60" i="1"/>
  <c r="AK104" i="1"/>
  <c r="AL60" i="1"/>
  <c r="AM60" i="1"/>
  <c r="AN60" i="1"/>
  <c r="AO60" i="1"/>
  <c r="AP60" i="1"/>
  <c r="AQ60" i="1"/>
  <c r="AR60" i="1"/>
  <c r="AR85" i="1"/>
  <c r="AR104" i="1"/>
  <c r="AU60" i="1"/>
  <c r="AV60" i="1"/>
  <c r="AV104" i="1"/>
  <c r="AH61" i="1"/>
  <c r="AH62" i="1"/>
  <c r="AH63" i="1"/>
  <c r="AH64" i="1"/>
  <c r="AW64" i="1"/>
  <c r="AX64" i="1"/>
  <c r="AH65" i="1"/>
  <c r="AW65" i="1"/>
  <c r="AX65" i="1"/>
  <c r="AH66" i="1"/>
  <c r="AX66" i="1"/>
  <c r="AH67" i="1"/>
  <c r="AC68" i="1"/>
  <c r="AG68" i="1"/>
  <c r="AG104" i="1"/>
  <c r="AI68" i="1"/>
  <c r="AI104" i="1"/>
  <c r="AJ68" i="1"/>
  <c r="AJ104" i="1"/>
  <c r="AK68" i="1"/>
  <c r="AL68" i="1"/>
  <c r="AL104" i="1"/>
  <c r="AL89" i="1"/>
  <c r="AM68" i="1"/>
  <c r="AM76" i="1"/>
  <c r="AM104" i="1"/>
  <c r="AN68" i="1"/>
  <c r="AO68" i="1"/>
  <c r="AP68" i="1"/>
  <c r="AQ68" i="1"/>
  <c r="AQ104" i="1"/>
  <c r="AU68" i="1"/>
  <c r="AH69" i="1"/>
  <c r="AW69" i="1"/>
  <c r="AX69" i="1"/>
  <c r="AH70" i="1"/>
  <c r="AH71" i="1"/>
  <c r="AH73" i="1"/>
  <c r="AC76" i="1"/>
  <c r="AD76" i="1"/>
  <c r="AG76" i="1"/>
  <c r="AI76" i="1"/>
  <c r="AJ76" i="1"/>
  <c r="AK76" i="1"/>
  <c r="AL76" i="1"/>
  <c r="AN76" i="1"/>
  <c r="AO76" i="1"/>
  <c r="AP76" i="1"/>
  <c r="AQ76" i="1"/>
  <c r="AR76" i="1"/>
  <c r="AU76" i="1"/>
  <c r="AV76" i="1"/>
  <c r="AH77" i="1"/>
  <c r="AH78" i="1"/>
  <c r="AH79" i="1"/>
  <c r="AH80" i="1"/>
  <c r="AC81" i="1"/>
  <c r="AD81" i="1"/>
  <c r="AG81" i="1"/>
  <c r="AI81" i="1"/>
  <c r="AJ81" i="1"/>
  <c r="AK81" i="1"/>
  <c r="AL81" i="1"/>
  <c r="AM81" i="1"/>
  <c r="AN81" i="1"/>
  <c r="AO81" i="1"/>
  <c r="AP81" i="1"/>
  <c r="AP104" i="1"/>
  <c r="AQ81" i="1"/>
  <c r="AR81" i="1"/>
  <c r="AU81" i="1"/>
  <c r="AV81" i="1"/>
  <c r="AH82" i="1"/>
  <c r="AH83" i="1"/>
  <c r="AW83" i="1"/>
  <c r="AX83" i="1"/>
  <c r="AH84" i="1"/>
  <c r="AW84" i="1"/>
  <c r="AX84" i="1"/>
  <c r="AC85" i="1"/>
  <c r="AD85" i="1"/>
  <c r="AG85" i="1"/>
  <c r="AI85" i="1"/>
  <c r="AJ85" i="1"/>
  <c r="AK85" i="1"/>
  <c r="AL85" i="1"/>
  <c r="AM85" i="1"/>
  <c r="AN85" i="1"/>
  <c r="AO85" i="1"/>
  <c r="AP85" i="1"/>
  <c r="AQ85" i="1"/>
  <c r="AU85" i="1"/>
  <c r="AV85" i="1"/>
  <c r="AH86" i="1"/>
  <c r="AH87" i="1"/>
  <c r="AH88" i="1"/>
  <c r="AC89" i="1"/>
  <c r="AD89" i="1"/>
  <c r="AG89" i="1"/>
  <c r="AI89" i="1"/>
  <c r="AJ89" i="1"/>
  <c r="AK89" i="1"/>
  <c r="AM89" i="1"/>
  <c r="AN89" i="1"/>
  <c r="AO89" i="1"/>
  <c r="AP89" i="1"/>
  <c r="AQ89" i="1"/>
  <c r="AR89" i="1"/>
  <c r="AU89" i="1"/>
  <c r="AV89" i="1"/>
  <c r="AH90" i="1"/>
  <c r="AH91" i="1"/>
  <c r="AX91" i="1"/>
  <c r="AH92" i="1"/>
  <c r="AX92" i="1"/>
  <c r="AH93" i="1"/>
  <c r="AX93" i="1"/>
  <c r="AH94" i="1"/>
  <c r="AH95" i="1"/>
  <c r="AH96" i="1"/>
  <c r="AH97" i="1"/>
  <c r="AH98" i="1"/>
  <c r="AC99" i="1"/>
  <c r="AD99" i="1"/>
  <c r="AG99" i="1"/>
  <c r="AI99" i="1"/>
  <c r="AJ99" i="1"/>
  <c r="AK99" i="1"/>
  <c r="AL99" i="1"/>
  <c r="AM99" i="1"/>
  <c r="AN99" i="1"/>
  <c r="AO99" i="1"/>
  <c r="AP99" i="1"/>
  <c r="AQ99" i="1"/>
  <c r="AR99" i="1"/>
  <c r="AU99" i="1"/>
  <c r="AV99" i="1"/>
  <c r="AZ99" i="1"/>
  <c r="BA99" i="1"/>
  <c r="E25" i="3" s="1"/>
  <c r="AH100" i="1"/>
  <c r="AW100" i="1"/>
  <c r="AX100" i="1"/>
  <c r="AH101" i="1"/>
  <c r="AW101" i="1"/>
  <c r="AX101" i="1"/>
  <c r="AH102" i="1"/>
  <c r="AW102" i="1"/>
  <c r="AX102" i="1"/>
  <c r="AH103" i="1"/>
  <c r="AO104" i="1"/>
  <c r="AU104" i="1"/>
  <c r="AH105" i="1"/>
  <c r="AW105" i="1"/>
  <c r="AX105" i="1"/>
  <c r="AH106" i="1"/>
  <c r="AH107" i="1"/>
  <c r="AX107" i="1"/>
  <c r="AH108" i="1"/>
  <c r="AX108" i="1"/>
  <c r="AH110" i="1"/>
  <c r="AB112" i="1"/>
  <c r="AC112" i="1"/>
  <c r="AD112" i="1"/>
  <c r="AG112" i="1"/>
  <c r="AG139" i="1"/>
  <c r="AI112" i="1"/>
  <c r="AJ112" i="1"/>
  <c r="AK112" i="1"/>
  <c r="AK118" i="1"/>
  <c r="AK123" i="1"/>
  <c r="AK139" i="1"/>
  <c r="AL112" i="1"/>
  <c r="AL131" i="1"/>
  <c r="AL139" i="1"/>
  <c r="AM112" i="1"/>
  <c r="AN112" i="1"/>
  <c r="AO112" i="1"/>
  <c r="AP112" i="1"/>
  <c r="AQ112" i="1"/>
  <c r="AR112" i="1"/>
  <c r="AU112" i="1"/>
  <c r="AV112" i="1"/>
  <c r="AH114" i="1"/>
  <c r="AW114" i="1"/>
  <c r="AH115" i="1"/>
  <c r="AW115" i="1"/>
  <c r="AH116" i="1"/>
  <c r="AH117" i="1"/>
  <c r="AW117" i="1"/>
  <c r="AX117" i="1"/>
  <c r="AB118" i="1"/>
  <c r="AC118" i="1"/>
  <c r="AD118" i="1"/>
  <c r="AG118" i="1"/>
  <c r="AJ118" i="1"/>
  <c r="AL118" i="1"/>
  <c r="AM118" i="1"/>
  <c r="AN139" i="1"/>
  <c r="AP118" i="1"/>
  <c r="AQ118" i="1"/>
  <c r="AR118" i="1"/>
  <c r="AU118" i="1"/>
  <c r="AV118" i="1"/>
  <c r="AH119" i="1"/>
  <c r="AW119" i="1"/>
  <c r="AX119" i="1"/>
  <c r="AH120" i="1"/>
  <c r="AW120" i="1"/>
  <c r="AX120" i="1"/>
  <c r="AH121" i="1"/>
  <c r="AH122" i="1"/>
  <c r="AW122" i="1"/>
  <c r="AX122" i="1"/>
  <c r="AB123" i="1"/>
  <c r="AC123" i="1"/>
  <c r="AC139" i="1"/>
  <c r="AD123" i="1"/>
  <c r="AG123" i="1"/>
  <c r="AI123" i="1"/>
  <c r="AJ123" i="1"/>
  <c r="AL123" i="1"/>
  <c r="AM123" i="1"/>
  <c r="AM195" i="1"/>
  <c r="AN123" i="1"/>
  <c r="AO123" i="1"/>
  <c r="AP123" i="1"/>
  <c r="AQ123" i="1"/>
  <c r="AR123" i="1"/>
  <c r="AU123" i="1"/>
  <c r="AV123" i="1"/>
  <c r="AH124" i="1"/>
  <c r="AH125" i="1"/>
  <c r="AW125" i="1"/>
  <c r="AH126" i="1"/>
  <c r="AW126" i="1"/>
  <c r="AH127" i="1"/>
  <c r="AH128" i="1"/>
  <c r="AW128" i="1"/>
  <c r="AX128" i="1"/>
  <c r="AH129" i="1"/>
  <c r="AW129" i="1"/>
  <c r="AX129" i="1"/>
  <c r="AH130" i="1"/>
  <c r="AW130" i="1"/>
  <c r="AX130" i="1"/>
  <c r="AB131" i="1"/>
  <c r="AC131" i="1"/>
  <c r="AD131" i="1"/>
  <c r="AG131" i="1"/>
  <c r="AI131" i="1"/>
  <c r="AJ131" i="1"/>
  <c r="AK131" i="1"/>
  <c r="AM131" i="1"/>
  <c r="AN131" i="1"/>
  <c r="AO131" i="1"/>
  <c r="AP131" i="1"/>
  <c r="AQ131" i="1"/>
  <c r="AR131" i="1"/>
  <c r="AU131" i="1"/>
  <c r="AV131" i="1"/>
  <c r="AH132" i="1"/>
  <c r="AW132" i="1"/>
  <c r="AX132" i="1"/>
  <c r="AH133" i="1"/>
  <c r="AB134" i="1"/>
  <c r="AH134" i="1" s="1"/>
  <c r="AD134" i="1"/>
  <c r="AG134" i="1"/>
  <c r="AH135" i="1"/>
  <c r="AW135" i="1"/>
  <c r="AX135" i="1"/>
  <c r="AH136" i="1"/>
  <c r="AW136" i="1"/>
  <c r="AX136" i="1"/>
  <c r="AH137" i="1"/>
  <c r="AW137" i="1"/>
  <c r="AX137" i="1"/>
  <c r="AH138" i="1"/>
  <c r="AW138" i="1"/>
  <c r="AX138" i="1"/>
  <c r="AB139" i="1"/>
  <c r="AD139" i="1"/>
  <c r="AI139" i="1"/>
  <c r="AJ139" i="1"/>
  <c r="AM139" i="1"/>
  <c r="AO139" i="1"/>
  <c r="AP139" i="1"/>
  <c r="AQ139" i="1"/>
  <c r="AU139" i="1"/>
  <c r="AV139" i="1"/>
  <c r="AH140" i="1"/>
  <c r="AH141" i="1"/>
  <c r="AH142" i="1"/>
  <c r="AH143" i="1"/>
  <c r="AH144" i="1"/>
  <c r="AH145" i="1"/>
  <c r="AW145" i="1"/>
  <c r="AH146" i="1"/>
  <c r="AH147" i="1"/>
  <c r="AB149" i="1"/>
  <c r="AC149" i="1"/>
  <c r="AD149" i="1"/>
  <c r="AG149" i="1"/>
  <c r="AK149" i="1"/>
  <c r="AL149" i="1"/>
  <c r="AM149" i="1"/>
  <c r="AN149" i="1"/>
  <c r="AO149" i="1"/>
  <c r="AP149" i="1"/>
  <c r="AQ149" i="1"/>
  <c r="AR149" i="1"/>
  <c r="AU149" i="1"/>
  <c r="AV149" i="1"/>
  <c r="AW149" i="1"/>
  <c r="AX149" i="1"/>
  <c r="BA149" i="1"/>
  <c r="BG149" i="1" s="1"/>
  <c r="BD149" i="1"/>
  <c r="BJ149" i="1" s="1"/>
  <c r="AH150" i="1"/>
  <c r="AY150" i="1"/>
  <c r="BE150" i="1" s="1"/>
  <c r="BG150" i="1"/>
  <c r="AH151" i="1"/>
  <c r="AY151" i="1"/>
  <c r="BE151" i="1" s="1"/>
  <c r="BG151" i="1"/>
  <c r="AH152" i="1"/>
  <c r="AY152" i="1"/>
  <c r="BE152" i="1" s="1"/>
  <c r="BG152" i="1"/>
  <c r="AH153" i="1"/>
  <c r="AY153" i="1"/>
  <c r="BE153" i="1" s="1"/>
  <c r="BG153" i="1"/>
  <c r="AB154" i="1"/>
  <c r="AC154" i="1"/>
  <c r="AD154" i="1"/>
  <c r="AG154" i="1"/>
  <c r="AK154" i="1"/>
  <c r="AL154" i="1"/>
  <c r="AM154" i="1"/>
  <c r="AN154" i="1"/>
  <c r="AO154" i="1"/>
  <c r="AP154" i="1"/>
  <c r="AQ154" i="1"/>
  <c r="AR154" i="1"/>
  <c r="AU154" i="1"/>
  <c r="AV154" i="1"/>
  <c r="AW154" i="1"/>
  <c r="AX154" i="1"/>
  <c r="BA154" i="1"/>
  <c r="BG154" i="1" s="1"/>
  <c r="BD154" i="1"/>
  <c r="BJ154" i="1" s="1"/>
  <c r="AH155" i="1"/>
  <c r="AY155" i="1"/>
  <c r="BE155" i="1" s="1"/>
  <c r="BG155" i="1"/>
  <c r="AH156" i="1"/>
  <c r="AY156" i="1"/>
  <c r="BE156" i="1" s="1"/>
  <c r="BG156" i="1"/>
  <c r="AH157" i="1"/>
  <c r="AY157" i="1"/>
  <c r="BE157" i="1" s="1"/>
  <c r="BG157" i="1"/>
  <c r="AH158" i="1"/>
  <c r="AY158" i="1"/>
  <c r="BE158" i="1" s="1"/>
  <c r="BG158" i="1"/>
  <c r="AH159" i="1"/>
  <c r="AY159" i="1"/>
  <c r="BE159" i="1" s="1"/>
  <c r="BG159" i="1"/>
  <c r="AH160" i="1"/>
  <c r="AY160" i="1"/>
  <c r="BE160" i="1" s="1"/>
  <c r="BG160" i="1"/>
  <c r="AH161" i="1"/>
  <c r="AY161" i="1"/>
  <c r="BE161" i="1" s="1"/>
  <c r="BG161" i="1"/>
  <c r="AH162" i="1"/>
  <c r="AY162" i="1"/>
  <c r="BE162" i="1" s="1"/>
  <c r="BG162" i="1"/>
  <c r="AB163" i="1"/>
  <c r="AC163" i="1"/>
  <c r="AD163" i="1"/>
  <c r="AG163" i="1"/>
  <c r="AK163" i="1"/>
  <c r="AL163" i="1"/>
  <c r="AM163" i="1"/>
  <c r="AN163" i="1"/>
  <c r="AO163" i="1"/>
  <c r="AP163" i="1"/>
  <c r="AQ163" i="1"/>
  <c r="AR163" i="1"/>
  <c r="AU163" i="1"/>
  <c r="AV163" i="1"/>
  <c r="AW163" i="1"/>
  <c r="AX163" i="1"/>
  <c r="BA163" i="1"/>
  <c r="BG163" i="1" s="1"/>
  <c r="BD163" i="1"/>
  <c r="BJ163" i="1" s="1"/>
  <c r="AH164" i="1"/>
  <c r="AY164" i="1"/>
  <c r="BE164" i="1" s="1"/>
  <c r="BG164" i="1"/>
  <c r="AH165" i="1"/>
  <c r="AY165" i="1"/>
  <c r="BE165" i="1" s="1"/>
  <c r="BG165" i="1"/>
  <c r="AB166" i="1"/>
  <c r="AC166" i="1"/>
  <c r="AD166" i="1"/>
  <c r="AG166" i="1"/>
  <c r="AK166" i="1"/>
  <c r="AL166" i="1"/>
  <c r="AM166" i="1"/>
  <c r="AN166" i="1"/>
  <c r="AO166" i="1"/>
  <c r="AP166" i="1"/>
  <c r="AQ166" i="1"/>
  <c r="AR166" i="1"/>
  <c r="AU166" i="1"/>
  <c r="AV166" i="1"/>
  <c r="AW166" i="1"/>
  <c r="AX166" i="1"/>
  <c r="BA166" i="1"/>
  <c r="BG166" i="1" s="1"/>
  <c r="BD166" i="1"/>
  <c r="BJ166" i="1" s="1"/>
  <c r="AH167" i="1"/>
  <c r="AY167" i="1"/>
  <c r="BE167" i="1" s="1"/>
  <c r="BG167" i="1"/>
  <c r="AH168" i="1"/>
  <c r="AY168" i="1"/>
  <c r="BE168" i="1" s="1"/>
  <c r="BG168" i="1"/>
  <c r="AH169" i="1"/>
  <c r="AY169" i="1"/>
  <c r="BE169" i="1" s="1"/>
  <c r="BG169" i="1"/>
  <c r="AH170" i="1"/>
  <c r="AY170" i="1"/>
  <c r="BE170" i="1" s="1"/>
  <c r="BG170" i="1"/>
  <c r="AH171" i="1"/>
  <c r="AY171" i="1"/>
  <c r="BE171" i="1" s="1"/>
  <c r="BG171" i="1"/>
  <c r="AB173" i="1"/>
  <c r="AC173" i="1"/>
  <c r="AD173" i="1"/>
  <c r="AD191" i="1"/>
  <c r="AD182" i="1"/>
  <c r="AG173" i="1"/>
  <c r="AK173" i="1"/>
  <c r="AK191" i="1"/>
  <c r="AK182" i="1"/>
  <c r="AL173" i="1"/>
  <c r="AM173" i="1"/>
  <c r="AN173" i="1"/>
  <c r="AO173" i="1"/>
  <c r="AO191" i="1"/>
  <c r="AO182" i="1"/>
  <c r="AP173" i="1"/>
  <c r="AQ173" i="1"/>
  <c r="AR173" i="1"/>
  <c r="AU173" i="1"/>
  <c r="AU191" i="1"/>
  <c r="AU182" i="1"/>
  <c r="AV173" i="1"/>
  <c r="AW173" i="1"/>
  <c r="AX173" i="1"/>
  <c r="BA173" i="1"/>
  <c r="BG173" i="1" s="1"/>
  <c r="BD173" i="1"/>
  <c r="BJ173" i="1" s="1"/>
  <c r="AH174" i="1"/>
  <c r="AY174" i="1"/>
  <c r="BE174" i="1" s="1"/>
  <c r="BG174" i="1"/>
  <c r="AH175" i="1"/>
  <c r="AY175" i="1"/>
  <c r="BE175" i="1" s="1"/>
  <c r="BG175" i="1"/>
  <c r="AH176" i="1"/>
  <c r="AY176" i="1"/>
  <c r="BE176" i="1" s="1"/>
  <c r="BG176" i="1"/>
  <c r="AH177" i="1"/>
  <c r="AY177" i="1"/>
  <c r="BE177" i="1" s="1"/>
  <c r="BG177" i="1"/>
  <c r="AH178" i="1"/>
  <c r="AY178" i="1"/>
  <c r="BE178" i="1" s="1"/>
  <c r="BG178" i="1"/>
  <c r="AH179" i="1"/>
  <c r="AY179" i="1"/>
  <c r="BE179" i="1" s="1"/>
  <c r="BG179" i="1"/>
  <c r="AH180" i="1"/>
  <c r="AY180" i="1"/>
  <c r="BE180" i="1" s="1"/>
  <c r="BG180" i="1"/>
  <c r="AH181" i="1"/>
  <c r="AY181" i="1"/>
  <c r="BE181" i="1" s="1"/>
  <c r="BG181" i="1"/>
  <c r="AB182" i="1"/>
  <c r="AC182" i="1"/>
  <c r="AG182" i="1"/>
  <c r="BD182" i="1"/>
  <c r="BJ182" i="1" s="1"/>
  <c r="AL182" i="1"/>
  <c r="AM182" i="1"/>
  <c r="AN182" i="1"/>
  <c r="AP182" i="1"/>
  <c r="AQ182" i="1"/>
  <c r="AR182" i="1"/>
  <c r="AV182" i="1"/>
  <c r="AW182" i="1"/>
  <c r="AX182" i="1"/>
  <c r="BA182" i="1"/>
  <c r="BG182" i="1" s="1"/>
  <c r="AH183" i="1"/>
  <c r="AY183" i="1"/>
  <c r="BE183" i="1" s="1"/>
  <c r="BG183" i="1"/>
  <c r="AH184" i="1"/>
  <c r="AY184" i="1"/>
  <c r="BE184" i="1" s="1"/>
  <c r="BG184" i="1"/>
  <c r="AH185" i="1"/>
  <c r="AY185" i="1"/>
  <c r="BE185" i="1" s="1"/>
  <c r="BG185" i="1"/>
  <c r="AH186" i="1"/>
  <c r="AY186" i="1"/>
  <c r="BE186" i="1" s="1"/>
  <c r="BG186" i="1"/>
  <c r="AH187" i="1"/>
  <c r="AY187" i="1"/>
  <c r="BE187" i="1" s="1"/>
  <c r="BG187" i="1"/>
  <c r="AH188" i="1"/>
  <c r="AY188" i="1"/>
  <c r="BE188" i="1" s="1"/>
  <c r="BG188" i="1"/>
  <c r="AH189" i="1"/>
  <c r="AY189" i="1"/>
  <c r="BE189" i="1" s="1"/>
  <c r="BG189" i="1"/>
  <c r="AH190" i="1"/>
  <c r="AY190" i="1"/>
  <c r="BE190" i="1" s="1"/>
  <c r="BG190" i="1"/>
  <c r="AB191" i="1"/>
  <c r="AC191" i="1"/>
  <c r="AG191" i="1"/>
  <c r="AL191" i="1"/>
  <c r="AM191" i="1"/>
  <c r="AN191" i="1"/>
  <c r="AP191" i="1"/>
  <c r="AQ191" i="1"/>
  <c r="AR191" i="1"/>
  <c r="AV191" i="1"/>
  <c r="AW191" i="1"/>
  <c r="AX191" i="1"/>
  <c r="BA191" i="1"/>
  <c r="BG191" i="1" s="1"/>
  <c r="BD191" i="1"/>
  <c r="BJ191" i="1" s="1"/>
  <c r="AH192" i="1"/>
  <c r="AY192" i="1"/>
  <c r="BE192" i="1" s="1"/>
  <c r="BG192" i="1"/>
  <c r="AH193" i="1"/>
  <c r="AY193" i="1"/>
  <c r="BE193" i="1" s="1"/>
  <c r="BG193" i="1"/>
  <c r="AB195" i="1"/>
  <c r="AC195" i="1"/>
  <c r="AD195" i="1"/>
  <c r="AG195" i="1"/>
  <c r="AI195" i="1"/>
  <c r="AJ195" i="1"/>
  <c r="AK195" i="1"/>
  <c r="AL195" i="1"/>
  <c r="AN195" i="1"/>
  <c r="AP195" i="1"/>
  <c r="AQ195" i="1"/>
  <c r="AR195" i="1"/>
  <c r="AU195" i="1"/>
  <c r="AV195" i="1"/>
  <c r="AH196" i="1"/>
  <c r="AW196" i="1"/>
  <c r="AX196" i="1"/>
  <c r="AH197" i="1"/>
  <c r="AW197" i="1"/>
  <c r="AX197" i="1"/>
  <c r="AH198" i="1"/>
  <c r="AH199" i="1"/>
  <c r="AH200" i="1"/>
  <c r="AH201" i="1"/>
  <c r="AH203" i="1"/>
  <c r="AH202" i="1"/>
  <c r="AB205" i="1"/>
  <c r="AC205" i="1"/>
  <c r="AD205" i="1"/>
  <c r="AG205" i="1"/>
  <c r="AI205" i="1"/>
  <c r="AJ205" i="1"/>
  <c r="AK205" i="1"/>
  <c r="AL205" i="1"/>
  <c r="AM205" i="1"/>
  <c r="AN205" i="1"/>
  <c r="AO205" i="1"/>
  <c r="AP205" i="1"/>
  <c r="AQ205" i="1"/>
  <c r="AR205" i="1"/>
  <c r="AU205" i="1"/>
  <c r="AV205" i="1"/>
  <c r="AW205" i="1"/>
  <c r="AX205" i="1"/>
  <c r="AZ205" i="1"/>
  <c r="BA205" i="1"/>
  <c r="BD205" i="1"/>
  <c r="BJ205" i="1" s="1"/>
  <c r="BE205" i="1"/>
  <c r="BG205" i="1"/>
  <c r="AH206" i="1"/>
  <c r="AY206" i="1"/>
  <c r="AH207" i="1"/>
  <c r="AY207" i="1"/>
  <c r="AH208" i="1"/>
  <c r="AY208" i="1"/>
  <c r="AH209" i="1"/>
  <c r="AY209" i="1"/>
  <c r="AH210" i="1"/>
  <c r="AY210" i="1"/>
  <c r="AH211" i="1"/>
  <c r="AY211" i="1"/>
  <c r="AH212" i="1"/>
  <c r="AY212" i="1"/>
  <c r="AH213" i="1"/>
  <c r="AY213" i="1"/>
  <c r="AB214" i="1"/>
  <c r="AC214" i="1"/>
  <c r="AD214" i="1"/>
  <c r="AG214" i="1"/>
  <c r="AI214" i="1"/>
  <c r="AJ214" i="1"/>
  <c r="AK214" i="1"/>
  <c r="AL214" i="1"/>
  <c r="AM214" i="1"/>
  <c r="AN214" i="1"/>
  <c r="AO214" i="1"/>
  <c r="AP214" i="1"/>
  <c r="AQ214" i="1"/>
  <c r="AR214" i="1"/>
  <c r="AU214" i="1"/>
  <c r="AV214" i="1"/>
  <c r="AW214" i="1"/>
  <c r="AX214" i="1"/>
  <c r="AZ214" i="1"/>
  <c r="BA214" i="1"/>
  <c r="BD214" i="1"/>
  <c r="BJ214" i="1" s="1"/>
  <c r="BE214" i="1"/>
  <c r="BG214" i="1"/>
  <c r="AH215" i="1"/>
  <c r="AY215" i="1"/>
  <c r="AH216" i="1"/>
  <c r="AY216" i="1"/>
  <c r="AH217" i="1"/>
  <c r="AY217" i="1"/>
  <c r="AB218" i="1"/>
  <c r="AC218" i="1"/>
  <c r="AD218" i="1"/>
  <c r="AG218" i="1"/>
  <c r="AI218" i="1"/>
  <c r="AJ218" i="1"/>
  <c r="AK218" i="1"/>
  <c r="AL218" i="1"/>
  <c r="AM218" i="1"/>
  <c r="AN218" i="1"/>
  <c r="AO218" i="1"/>
  <c r="AP218" i="1"/>
  <c r="AQ218" i="1"/>
  <c r="AR218" i="1"/>
  <c r="AU218" i="1"/>
  <c r="AV218" i="1"/>
  <c r="BE218" i="1"/>
  <c r="BG218" i="1"/>
  <c r="AH219" i="1"/>
  <c r="AH220" i="1"/>
  <c r="AH221" i="1"/>
  <c r="AH222" i="1"/>
  <c r="AY222" i="1"/>
  <c r="AD224" i="1"/>
  <c r="E18" i="2" s="1"/>
  <c r="AG224" i="1"/>
  <c r="F18" i="2" s="1"/>
  <c r="AG236" i="1"/>
  <c r="AR236" i="1"/>
  <c r="AH225" i="1"/>
  <c r="AW225" i="1"/>
  <c r="AX225" i="1"/>
  <c r="AH226" i="1"/>
  <c r="AW226" i="1"/>
  <c r="AX226" i="1"/>
  <c r="AC227" i="1"/>
  <c r="AI227" i="1"/>
  <c r="AM227" i="1"/>
  <c r="AO227" i="1"/>
  <c r="AO224" i="1" s="1"/>
  <c r="N18" i="2" s="1"/>
  <c r="AP236" i="1"/>
  <c r="AQ227" i="1"/>
  <c r="AQ224" i="1" s="1"/>
  <c r="P18" i="2" s="1"/>
  <c r="AU227" i="1"/>
  <c r="AX227" i="1" s="1"/>
  <c r="AU236" i="1"/>
  <c r="AV227" i="1"/>
  <c r="AV224" i="1" s="1"/>
  <c r="S18" i="2" s="1"/>
  <c r="AH229" i="1"/>
  <c r="AH230" i="1"/>
  <c r="AB236" i="1"/>
  <c r="AC236" i="1"/>
  <c r="AD236" i="1"/>
  <c r="AI236" i="1"/>
  <c r="AJ236" i="1"/>
  <c r="AK236" i="1"/>
  <c r="AL236" i="1"/>
  <c r="AM236" i="1"/>
  <c r="AN236" i="1"/>
  <c r="AO236" i="1"/>
  <c r="AQ236" i="1"/>
  <c r="AV236" i="1"/>
  <c r="AH237" i="1"/>
  <c r="AB241" i="1"/>
  <c r="AC241" i="1"/>
  <c r="AD241" i="1"/>
  <c r="AG241" i="1"/>
  <c r="AI241" i="1"/>
  <c r="AJ241" i="1"/>
  <c r="AK241" i="1"/>
  <c r="AL241" i="1"/>
  <c r="AM241" i="1"/>
  <c r="AN241" i="1"/>
  <c r="AO241" i="1"/>
  <c r="AP241" i="1"/>
  <c r="AQ241" i="1"/>
  <c r="AR241" i="1"/>
  <c r="AU241" i="1"/>
  <c r="AV241" i="1"/>
  <c r="AH242" i="1"/>
  <c r="AH243" i="1"/>
  <c r="AW243" i="1"/>
  <c r="AH244" i="1"/>
  <c r="AW244" i="1"/>
  <c r="AH245" i="1"/>
  <c r="AW245" i="1"/>
  <c r="AH246" i="1"/>
  <c r="AW246" i="1"/>
  <c r="AB248" i="1"/>
  <c r="AC248" i="1"/>
  <c r="D50" i="3" s="1"/>
  <c r="AD248" i="1"/>
  <c r="AG248" i="1"/>
  <c r="AI248" i="1"/>
  <c r="AJ248" i="1"/>
  <c r="AK248" i="1"/>
  <c r="AL248" i="1"/>
  <c r="AM248" i="1"/>
  <c r="AN248" i="1"/>
  <c r="AO248" i="1"/>
  <c r="AP248" i="1"/>
  <c r="AQ248" i="1"/>
  <c r="AR248" i="1"/>
  <c r="AU248" i="1"/>
  <c r="AV248" i="1"/>
  <c r="AZ248" i="1"/>
  <c r="BA248" i="1"/>
  <c r="AH249" i="1"/>
  <c r="AW249" i="1"/>
  <c r="AX249" i="1"/>
  <c r="AH250" i="1"/>
  <c r="AH251" i="1"/>
  <c r="AW251" i="1"/>
  <c r="AX251" i="1"/>
  <c r="AH252" i="1"/>
  <c r="AW252" i="1"/>
  <c r="AX252" i="1"/>
  <c r="AB253" i="1"/>
  <c r="AC253" i="1"/>
  <c r="AD253" i="1"/>
  <c r="AG253" i="1"/>
  <c r="AI253" i="1"/>
  <c r="AJ253" i="1"/>
  <c r="AK253" i="1"/>
  <c r="AL253" i="1"/>
  <c r="AM253" i="1"/>
  <c r="AN253" i="1"/>
  <c r="AO253" i="1"/>
  <c r="AP253" i="1"/>
  <c r="AQ253" i="1"/>
  <c r="AR253" i="1"/>
  <c r="AU253" i="1"/>
  <c r="AV253" i="1"/>
  <c r="AZ253" i="1"/>
  <c r="D51" i="3" s="1"/>
  <c r="BA253" i="1"/>
  <c r="E51" i="3" s="1"/>
  <c r="AH254" i="1"/>
  <c r="AW254" i="1"/>
  <c r="AW253" i="1" s="1"/>
  <c r="AX254" i="1"/>
  <c r="AX253" i="1" s="1"/>
  <c r="AB255" i="1"/>
  <c r="AC255" i="1"/>
  <c r="AD255" i="1"/>
  <c r="AG255" i="1"/>
  <c r="AI255" i="1"/>
  <c r="AJ255" i="1"/>
  <c r="AK255" i="1"/>
  <c r="AL255" i="1"/>
  <c r="AM255" i="1"/>
  <c r="AN255" i="1"/>
  <c r="AO255" i="1"/>
  <c r="AP255" i="1"/>
  <c r="AQ255" i="1"/>
  <c r="AR255" i="1"/>
  <c r="AU255" i="1"/>
  <c r="AV255" i="1"/>
  <c r="AH256" i="1"/>
  <c r="AH257" i="1"/>
  <c r="AW257" i="1"/>
  <c r="AX257" i="1"/>
  <c r="AC258" i="1"/>
  <c r="AD258" i="1"/>
  <c r="AG258" i="1"/>
  <c r="AK258" i="1"/>
  <c r="AL258" i="1"/>
  <c r="AP258" i="1"/>
  <c r="AR258" i="1"/>
  <c r="AU258" i="1"/>
  <c r="AV258" i="1"/>
  <c r="AH260" i="1"/>
  <c r="AB262" i="1"/>
  <c r="AC262" i="1"/>
  <c r="AD262" i="1"/>
  <c r="AG262" i="1"/>
  <c r="AI262" i="1"/>
  <c r="AJ262" i="1"/>
  <c r="AK262" i="1"/>
  <c r="AL262" i="1"/>
  <c r="AM262" i="1"/>
  <c r="AN262" i="1"/>
  <c r="AO262" i="1"/>
  <c r="AP262" i="1"/>
  <c r="AQ262" i="1"/>
  <c r="AR262" i="1"/>
  <c r="AU262" i="1"/>
  <c r="AV262" i="1"/>
  <c r="AW262" i="1"/>
  <c r="AX262" i="1"/>
  <c r="AZ262" i="1"/>
  <c r="BA262" i="1"/>
  <c r="BD262" i="1"/>
  <c r="BE262" i="1"/>
  <c r="BG262" i="1"/>
  <c r="AH263" i="1"/>
  <c r="AY263" i="1"/>
  <c r="AH264" i="1"/>
  <c r="AY264" i="1"/>
  <c r="AH265" i="1"/>
  <c r="AY265" i="1"/>
  <c r="AH266" i="1"/>
  <c r="AY266" i="1"/>
  <c r="AH267" i="1"/>
  <c r="AY267" i="1"/>
  <c r="AH268" i="1"/>
  <c r="AY268" i="1"/>
  <c r="AH269" i="1"/>
  <c r="AY269" i="1"/>
  <c r="AB270" i="1"/>
  <c r="AC270" i="1"/>
  <c r="AD270" i="1"/>
  <c r="AG270" i="1"/>
  <c r="AI270" i="1"/>
  <c r="AJ270" i="1"/>
  <c r="AK270" i="1"/>
  <c r="AL270" i="1"/>
  <c r="AM270" i="1"/>
  <c r="AN270" i="1"/>
  <c r="AO270" i="1"/>
  <c r="AP270" i="1"/>
  <c r="AQ270" i="1"/>
  <c r="AR270" i="1"/>
  <c r="AU270" i="1"/>
  <c r="AV270" i="1"/>
  <c r="AW270" i="1"/>
  <c r="AX270" i="1"/>
  <c r="AZ270" i="1"/>
  <c r="BA270" i="1"/>
  <c r="BD270" i="1"/>
  <c r="BE270" i="1"/>
  <c r="BG270" i="1"/>
  <c r="AH271" i="1"/>
  <c r="AY271" i="1"/>
  <c r="AB272" i="1"/>
  <c r="AC272" i="1"/>
  <c r="AD272" i="1"/>
  <c r="AG272" i="1"/>
  <c r="AI272" i="1"/>
  <c r="AJ272" i="1"/>
  <c r="AK272" i="1"/>
  <c r="AL272" i="1"/>
  <c r="AM272" i="1"/>
  <c r="AN272" i="1"/>
  <c r="AO272" i="1"/>
  <c r="AP272" i="1"/>
  <c r="AQ272" i="1"/>
  <c r="AR272" i="1"/>
  <c r="AU272" i="1"/>
  <c r="AV272" i="1"/>
  <c r="AW272" i="1"/>
  <c r="AX272" i="1"/>
  <c r="AZ272" i="1"/>
  <c r="BA272" i="1"/>
  <c r="BD272" i="1"/>
  <c r="BE272" i="1"/>
  <c r="BG272" i="1"/>
  <c r="AH273" i="1"/>
  <c r="AY273" i="1"/>
  <c r="AH274" i="1"/>
  <c r="AY274" i="1"/>
  <c r="AH275" i="1"/>
  <c r="AY275" i="1"/>
  <c r="AH276" i="1"/>
  <c r="AY276" i="1"/>
  <c r="AB277" i="1"/>
  <c r="AC277" i="1"/>
  <c r="AD277" i="1"/>
  <c r="AG277" i="1"/>
  <c r="AI277" i="1"/>
  <c r="AJ277" i="1"/>
  <c r="AK277" i="1"/>
  <c r="AL277" i="1"/>
  <c r="AM277" i="1"/>
  <c r="AN277" i="1"/>
  <c r="AO277" i="1"/>
  <c r="AP277" i="1"/>
  <c r="AQ277" i="1"/>
  <c r="AR277" i="1"/>
  <c r="AU277" i="1"/>
  <c r="AV277" i="1"/>
  <c r="AW277" i="1"/>
  <c r="AX277" i="1"/>
  <c r="AZ277" i="1"/>
  <c r="BA277" i="1"/>
  <c r="BD277" i="1"/>
  <c r="BE277" i="1"/>
  <c r="BG277" i="1"/>
  <c r="AH278" i="1"/>
  <c r="AY278" i="1"/>
  <c r="AB279" i="1"/>
  <c r="AC279" i="1"/>
  <c r="AD279" i="1"/>
  <c r="AG279" i="1"/>
  <c r="AI279" i="1"/>
  <c r="AJ279" i="1"/>
  <c r="AK279" i="1"/>
  <c r="AL279" i="1"/>
  <c r="AM279" i="1"/>
  <c r="AN279" i="1"/>
  <c r="AO279" i="1"/>
  <c r="AP279" i="1"/>
  <c r="AQ279" i="1"/>
  <c r="AR279" i="1"/>
  <c r="AU279" i="1"/>
  <c r="AV279" i="1"/>
  <c r="AW279" i="1"/>
  <c r="AX279" i="1"/>
  <c r="AZ279" i="1"/>
  <c r="BA279" i="1"/>
  <c r="BD279" i="1"/>
  <c r="BE279" i="1"/>
  <c r="BG279" i="1"/>
  <c r="AH280" i="1"/>
  <c r="AY280" i="1"/>
  <c r="AH281" i="1"/>
  <c r="AY281" i="1"/>
  <c r="AB283" i="1"/>
  <c r="AC283" i="1"/>
  <c r="AD283" i="1"/>
  <c r="AG283" i="1"/>
  <c r="AI283" i="1"/>
  <c r="AJ283" i="1"/>
  <c r="AK283" i="1"/>
  <c r="AL283" i="1"/>
  <c r="AM283" i="1"/>
  <c r="AN283" i="1"/>
  <c r="AO283" i="1"/>
  <c r="AP283" i="1"/>
  <c r="AQ283" i="1"/>
  <c r="AR283" i="1"/>
  <c r="AU283" i="1"/>
  <c r="AV283" i="1"/>
  <c r="AW283" i="1"/>
  <c r="AX283" i="1"/>
  <c r="AZ283" i="1"/>
  <c r="BA283" i="1"/>
  <c r="BD283" i="1"/>
  <c r="BE283" i="1"/>
  <c r="BG283" i="1"/>
  <c r="AH284" i="1"/>
  <c r="AY284" i="1"/>
  <c r="AH285" i="1"/>
  <c r="AY285" i="1"/>
  <c r="AH286" i="1"/>
  <c r="AY286" i="1"/>
  <c r="AH287" i="1"/>
  <c r="AY287" i="1"/>
  <c r="AB288" i="1"/>
  <c r="AC288" i="1"/>
  <c r="AD288" i="1"/>
  <c r="AG288" i="1"/>
  <c r="AI288" i="1"/>
  <c r="AJ288" i="1"/>
  <c r="AK288" i="1"/>
  <c r="AL288" i="1"/>
  <c r="AM288" i="1"/>
  <c r="AN288" i="1"/>
  <c r="AO288" i="1"/>
  <c r="AP288" i="1"/>
  <c r="AQ288" i="1"/>
  <c r="AR288" i="1"/>
  <c r="AU288" i="1"/>
  <c r="AV288" i="1"/>
  <c r="AW288" i="1"/>
  <c r="AX288" i="1"/>
  <c r="AZ288" i="1"/>
  <c r="BA288" i="1"/>
  <c r="BD288" i="1"/>
  <c r="BE288" i="1"/>
  <c r="BG288" i="1"/>
  <c r="AH289" i="1"/>
  <c r="AY289" i="1"/>
  <c r="AH290" i="1"/>
  <c r="AY290" i="1"/>
  <c r="AH291" i="1"/>
  <c r="AY291" i="1"/>
  <c r="AH292" i="1"/>
  <c r="AY292" i="1"/>
  <c r="AH293" i="1"/>
  <c r="AY293" i="1"/>
  <c r="AH294" i="1"/>
  <c r="AY294" i="1"/>
  <c r="AH295" i="1"/>
  <c r="AY295" i="1"/>
  <c r="AH296" i="1"/>
  <c r="AY296" i="1"/>
  <c r="AI297" i="1"/>
  <c r="AJ297" i="1"/>
  <c r="AK297" i="1"/>
  <c r="AL297" i="1"/>
  <c r="AM297" i="1"/>
  <c r="AN297" i="1"/>
  <c r="AO297" i="1"/>
  <c r="AP297" i="1"/>
  <c r="AQ297" i="1"/>
  <c r="AR297" i="1"/>
  <c r="AU297" i="1"/>
  <c r="AV297" i="1"/>
  <c r="AX297" i="1"/>
  <c r="BA297" i="1"/>
  <c r="AB298" i="1"/>
  <c r="AC298" i="1"/>
  <c r="AD298" i="1"/>
  <c r="AY298" i="1"/>
  <c r="AH299" i="1"/>
  <c r="AY299" i="1"/>
  <c r="BG299" i="1" s="1"/>
  <c r="AB300" i="1"/>
  <c r="AC300" i="1"/>
  <c r="AD300" i="1"/>
  <c r="AG300" i="1"/>
  <c r="AG297" i="1" s="1"/>
  <c r="AH301" i="1"/>
  <c r="AH302" i="1"/>
  <c r="AY302" i="1"/>
  <c r="AH308" i="1"/>
  <c r="AW308" i="1"/>
  <c r="AH309" i="1"/>
  <c r="AW309" i="1"/>
  <c r="AX309" i="1"/>
  <c r="AC310" i="1"/>
  <c r="AI310" i="1"/>
  <c r="AI231" i="1" s="1"/>
  <c r="AW231" i="1" s="1"/>
  <c r="AX231" i="1" s="1"/>
  <c r="AJ224" i="1"/>
  <c r="I18" i="2" s="1"/>
  <c r="AK310" i="1"/>
  <c r="AK227" i="1" s="1"/>
  <c r="AK224" i="1" s="1"/>
  <c r="J18" i="2" s="1"/>
  <c r="AL310" i="1"/>
  <c r="AL224" i="1"/>
  <c r="K18" i="2" s="1"/>
  <c r="AO310" i="1"/>
  <c r="AP310" i="1"/>
  <c r="AQ310" i="1"/>
  <c r="AR310" i="1"/>
  <c r="AU310" i="1"/>
  <c r="AV310" i="1"/>
  <c r="AC317" i="1"/>
  <c r="AI317" i="1"/>
  <c r="AI259" i="1" s="1"/>
  <c r="AW259" i="1" s="1"/>
  <c r="AJ317" i="1"/>
  <c r="AJ259" i="1" s="1"/>
  <c r="AK317" i="1"/>
  <c r="AL317" i="1"/>
  <c r="AM317" i="1"/>
  <c r="AN317" i="1"/>
  <c r="AN259" i="1" s="1"/>
  <c r="AN258" i="1" s="1"/>
  <c r="AO317" i="1"/>
  <c r="AP317" i="1"/>
  <c r="AR317" i="1"/>
  <c r="AU317" i="1"/>
  <c r="AV317" i="1"/>
  <c r="BD120" i="1"/>
  <c r="C29" i="9"/>
  <c r="C19" i="4"/>
  <c r="H50" i="3"/>
  <c r="AM258" i="1"/>
  <c r="H37" i="3"/>
  <c r="G37" i="3"/>
  <c r="H38" i="3"/>
  <c r="AN224" i="1"/>
  <c r="M18" i="2" s="1"/>
  <c r="G48" i="3"/>
  <c r="H48" i="3"/>
  <c r="AH228" i="1"/>
  <c r="G38" i="3"/>
  <c r="BD28" i="1" l="1"/>
  <c r="AY314" i="1"/>
  <c r="BC52" i="1"/>
  <c r="BJ52" i="1"/>
  <c r="AY27" i="1"/>
  <c r="BD27" i="1" s="1"/>
  <c r="BJ27" i="1" s="1"/>
  <c r="BC120" i="1"/>
  <c r="BJ120" i="1"/>
  <c r="AY40" i="1"/>
  <c r="BG40" i="1" s="1"/>
  <c r="AH259" i="1"/>
  <c r="AB258" i="1"/>
  <c r="BA259" i="1"/>
  <c r="BA258" i="1" s="1"/>
  <c r="E53" i="3" s="1"/>
  <c r="AY204" i="1"/>
  <c r="AH298" i="1"/>
  <c r="AX44" i="1"/>
  <c r="AX282" i="1"/>
  <c r="AW282" i="1"/>
  <c r="H13" i="9"/>
  <c r="G29" i="8"/>
  <c r="AW172" i="1"/>
  <c r="T15" i="2" s="1"/>
  <c r="AI258" i="1"/>
  <c r="AW258" i="1"/>
  <c r="D25" i="3"/>
  <c r="AL47" i="1"/>
  <c r="K12" i="2" s="1"/>
  <c r="BG28" i="1"/>
  <c r="BG19" i="1"/>
  <c r="BE298" i="1"/>
  <c r="BG298" i="1"/>
  <c r="E54" i="3"/>
  <c r="X18" i="2"/>
  <c r="BG301" i="1"/>
  <c r="H55" i="3" s="1"/>
  <c r="AJ258" i="1"/>
  <c r="AJ223" i="1" s="1"/>
  <c r="I17" i="2" s="1"/>
  <c r="AY228" i="1"/>
  <c r="BG228" i="1" s="1"/>
  <c r="AY94" i="1"/>
  <c r="BG94" i="1" s="1"/>
  <c r="AZ81" i="1"/>
  <c r="D22" i="3" s="1"/>
  <c r="D35" i="16"/>
  <c r="D17" i="16"/>
  <c r="D28" i="16"/>
  <c r="AZ14" i="1"/>
  <c r="D10" i="3" s="1"/>
  <c r="D20" i="16"/>
  <c r="D29" i="16"/>
  <c r="D39" i="3"/>
  <c r="D23" i="16"/>
  <c r="D40" i="3"/>
  <c r="D11" i="16"/>
  <c r="D41" i="3"/>
  <c r="AZ297" i="1"/>
  <c r="D55" i="3"/>
  <c r="AC297" i="1"/>
  <c r="AY43" i="1"/>
  <c r="BD43" i="1" s="1"/>
  <c r="BJ43" i="1" s="1"/>
  <c r="AY42" i="1"/>
  <c r="BD42" i="1" s="1"/>
  <c r="AY35" i="1"/>
  <c r="BD35" i="1" s="1"/>
  <c r="AY49" i="1"/>
  <c r="BG49" i="1" s="1"/>
  <c r="AY92" i="1"/>
  <c r="BG92" i="1" s="1"/>
  <c r="AY86" i="1"/>
  <c r="C27" i="16" s="1"/>
  <c r="AY65" i="1"/>
  <c r="BD65" i="1" s="1"/>
  <c r="AH48" i="1"/>
  <c r="AY62" i="1"/>
  <c r="C12" i="16" s="1"/>
  <c r="AY113" i="1"/>
  <c r="BG113" i="1" s="1"/>
  <c r="BD301" i="1"/>
  <c r="BE301" i="1" s="1"/>
  <c r="G55" i="3" s="1"/>
  <c r="BD172" i="1"/>
  <c r="AX104" i="1"/>
  <c r="AY34" i="1"/>
  <c r="AY101" i="1"/>
  <c r="AY24" i="1"/>
  <c r="BD24" i="1" s="1"/>
  <c r="H19" i="9"/>
  <c r="AY61" i="1"/>
  <c r="C11" i="16" s="1"/>
  <c r="AY66" i="1"/>
  <c r="BG66" i="1" s="1"/>
  <c r="AY110" i="1"/>
  <c r="BD110" i="1" s="1"/>
  <c r="BJ110" i="1" s="1"/>
  <c r="AY39" i="1"/>
  <c r="BD39" i="1" s="1"/>
  <c r="AH241" i="1"/>
  <c r="AY30" i="1"/>
  <c r="BG30" i="1" s="1"/>
  <c r="AY63" i="1"/>
  <c r="BG63" i="1" s="1"/>
  <c r="M19" i="9"/>
  <c r="AH85" i="1"/>
  <c r="AY45" i="1"/>
  <c r="BD45" i="1" s="1"/>
  <c r="BJ45" i="1" s="1"/>
  <c r="AY16" i="1"/>
  <c r="AQ258" i="1"/>
  <c r="AQ223" i="1" s="1"/>
  <c r="P17" i="2" s="1"/>
  <c r="AY50" i="1"/>
  <c r="BD50" i="1" s="1"/>
  <c r="AH44" i="1"/>
  <c r="L13" i="9"/>
  <c r="AY31" i="1"/>
  <c r="BG31" i="1" s="1"/>
  <c r="AY57" i="1"/>
  <c r="BD57" i="1" s="1"/>
  <c r="BJ57" i="1" s="1"/>
  <c r="AY71" i="1"/>
  <c r="BD71" i="1" s="1"/>
  <c r="AY33" i="1"/>
  <c r="BD33" i="1" s="1"/>
  <c r="BJ33" i="1" s="1"/>
  <c r="AX172" i="1"/>
  <c r="U15" i="2" s="1"/>
  <c r="AY119" i="1"/>
  <c r="BD119" i="1" s="1"/>
  <c r="AH166" i="1"/>
  <c r="BD148" i="1"/>
  <c r="AH149" i="1"/>
  <c r="AW32" i="1"/>
  <c r="AW60" i="1"/>
  <c r="AY82" i="1"/>
  <c r="BD82" i="1" s="1"/>
  <c r="AY106" i="1"/>
  <c r="BD106" i="1" s="1"/>
  <c r="BJ106" i="1" s="1"/>
  <c r="AY140" i="1"/>
  <c r="BG140" i="1" s="1"/>
  <c r="AY75" i="1"/>
  <c r="C20" i="16" s="1"/>
  <c r="AY107" i="1"/>
  <c r="BD107" i="1" s="1"/>
  <c r="AY59" i="1"/>
  <c r="BD59" i="1" s="1"/>
  <c r="AW297" i="1"/>
  <c r="AY297" i="1" s="1"/>
  <c r="AY23" i="1"/>
  <c r="BD23" i="1" s="1"/>
  <c r="AH26" i="1"/>
  <c r="AY163" i="1"/>
  <c r="BE163" i="1" s="1"/>
  <c r="AY173" i="1"/>
  <c r="BE173" i="1" s="1"/>
  <c r="AT172" i="1"/>
  <c r="AY29" i="1"/>
  <c r="BD29" i="1" s="1"/>
  <c r="BJ29" i="1" s="1"/>
  <c r="AY203" i="1"/>
  <c r="AH270" i="1"/>
  <c r="AN282" i="1"/>
  <c r="AY277" i="1"/>
  <c r="AY87" i="1"/>
  <c r="C28" i="16" s="1"/>
  <c r="AP282" i="1"/>
  <c r="AW255" i="1"/>
  <c r="AY279" i="1"/>
  <c r="AW81" i="1"/>
  <c r="AY41" i="1"/>
  <c r="BG41" i="1" s="1"/>
  <c r="AH310" i="1"/>
  <c r="AW261" i="1"/>
  <c r="AY136" i="1"/>
  <c r="BD136" i="1" s="1"/>
  <c r="AG13" i="1"/>
  <c r="F11" i="2" s="1"/>
  <c r="G25" i="9"/>
  <c r="D24" i="7"/>
  <c r="AY154" i="1"/>
  <c r="BE154" i="1" s="1"/>
  <c r="AY73" i="1"/>
  <c r="AY124" i="1"/>
  <c r="BG124" i="1" s="1"/>
  <c r="AY88" i="1"/>
  <c r="C29" i="16" s="1"/>
  <c r="AY147" i="1"/>
  <c r="BD147" i="1" s="1"/>
  <c r="BJ147" i="1" s="1"/>
  <c r="AY21" i="1"/>
  <c r="C9" i="16" s="1"/>
  <c r="AY315" i="1"/>
  <c r="AY144" i="1"/>
  <c r="BG144" i="1" s="1"/>
  <c r="D29" i="8"/>
  <c r="D33" i="8" s="1"/>
  <c r="AW310" i="1"/>
  <c r="AK282" i="1"/>
  <c r="AY132" i="1"/>
  <c r="BD132" i="1" s="1"/>
  <c r="BJ132" i="1" s="1"/>
  <c r="H14" i="9"/>
  <c r="AY56" i="1"/>
  <c r="BG56" i="1" s="1"/>
  <c r="AW20" i="1"/>
  <c r="BG314" i="1"/>
  <c r="AG282" i="1"/>
  <c r="AY235" i="1"/>
  <c r="BD235" i="1" s="1"/>
  <c r="M19" i="8"/>
  <c r="AY283" i="1"/>
  <c r="AH277" i="1"/>
  <c r="AY18" i="1"/>
  <c r="AW76" i="1"/>
  <c r="AW14" i="1"/>
  <c r="AY102" i="1"/>
  <c r="AY103" i="1"/>
  <c r="AY96" i="1"/>
  <c r="BD96" i="1" s="1"/>
  <c r="AY91" i="1"/>
  <c r="BG91" i="1" s="1"/>
  <c r="AY98" i="1"/>
  <c r="BG98" i="1" s="1"/>
  <c r="AY93" i="1"/>
  <c r="BD93" i="1" s="1"/>
  <c r="AY97" i="1"/>
  <c r="BD97" i="1" s="1"/>
  <c r="BJ97" i="1" s="1"/>
  <c r="AH99" i="1"/>
  <c r="AH104" i="1"/>
  <c r="AT47" i="1"/>
  <c r="AY100" i="1"/>
  <c r="AG47" i="1"/>
  <c r="F12" i="2" s="1"/>
  <c r="AX317" i="1"/>
  <c r="BG42" i="1"/>
  <c r="AH131" i="1"/>
  <c r="G24" i="7"/>
  <c r="AM282" i="1"/>
  <c r="AH288" i="1"/>
  <c r="AD261" i="1"/>
  <c r="BA261" i="1"/>
  <c r="AY197" i="1"/>
  <c r="C38" i="3" s="1"/>
  <c r="AY122" i="1"/>
  <c r="BD122" i="1" s="1"/>
  <c r="AI13" i="1"/>
  <c r="H11" i="2" s="1"/>
  <c r="AT223" i="1"/>
  <c r="AX76" i="1"/>
  <c r="AY219" i="1"/>
  <c r="BD219" i="1" s="1"/>
  <c r="BJ219" i="1" s="1"/>
  <c r="AY72" i="1"/>
  <c r="C17" i="16" s="1"/>
  <c r="AH231" i="1"/>
  <c r="AH317" i="1"/>
  <c r="F29" i="9"/>
  <c r="G29" i="9" s="1"/>
  <c r="AY83" i="1"/>
  <c r="BD83" i="1" s="1"/>
  <c r="AD47" i="1"/>
  <c r="E12" i="2" s="1"/>
  <c r="AH81" i="1"/>
  <c r="AX38" i="1"/>
  <c r="D25" i="9"/>
  <c r="D29" i="9" s="1"/>
  <c r="H18" i="9"/>
  <c r="H23" i="8"/>
  <c r="AY234" i="1"/>
  <c r="BD234" i="1" s="1"/>
  <c r="AY108" i="1"/>
  <c r="AY67" i="1"/>
  <c r="BD67" i="1" s="1"/>
  <c r="AY74" i="1"/>
  <c r="BG74" i="1" s="1"/>
  <c r="AY143" i="1"/>
  <c r="C35" i="16" s="1"/>
  <c r="AH89" i="1"/>
  <c r="AY220" i="1"/>
  <c r="BD220" i="1" s="1"/>
  <c r="BJ220" i="1" s="1"/>
  <c r="AY80" i="1"/>
  <c r="C25" i="16" s="1"/>
  <c r="AY37" i="1"/>
  <c r="BG37" i="1" s="1"/>
  <c r="AY77" i="1"/>
  <c r="C22" i="16" s="1"/>
  <c r="AH139" i="1"/>
  <c r="AW48" i="1"/>
  <c r="AX26" i="1"/>
  <c r="AX85" i="1"/>
  <c r="AY79" i="1"/>
  <c r="C24" i="16" s="1"/>
  <c r="AW131" i="1"/>
  <c r="AW248" i="1"/>
  <c r="BG282" i="1"/>
  <c r="AU282" i="1"/>
  <c r="AH214" i="1"/>
  <c r="AD194" i="1"/>
  <c r="E16" i="2" s="1"/>
  <c r="AX148" i="1"/>
  <c r="U14" i="2" s="1"/>
  <c r="AW99" i="1"/>
  <c r="AW38" i="1"/>
  <c r="AY58" i="1"/>
  <c r="BD58" i="1" s="1"/>
  <c r="BJ58" i="1" s="1"/>
  <c r="AY249" i="1"/>
  <c r="BD249" i="1" s="1"/>
  <c r="BJ249" i="1" s="1"/>
  <c r="AY53" i="1"/>
  <c r="BD53" i="1" s="1"/>
  <c r="AH20" i="1"/>
  <c r="AX310" i="1"/>
  <c r="AY146" i="1"/>
  <c r="BG146" i="1" s="1"/>
  <c r="AY121" i="1"/>
  <c r="C33" i="16" s="1"/>
  <c r="AX255" i="1"/>
  <c r="AY221" i="1"/>
  <c r="BD221" i="1" s="1"/>
  <c r="BJ221" i="1" s="1"/>
  <c r="AY78" i="1"/>
  <c r="C23" i="16" s="1"/>
  <c r="AZ32" i="1"/>
  <c r="D13" i="3" s="1"/>
  <c r="G29" i="7"/>
  <c r="AX68" i="1"/>
  <c r="AS47" i="1"/>
  <c r="AY142" i="1"/>
  <c r="BD142" i="1" s="1"/>
  <c r="BJ142" i="1" s="1"/>
  <c r="AX89" i="1"/>
  <c r="H15" i="9"/>
  <c r="AX99" i="1"/>
  <c r="AX81" i="1"/>
  <c r="H18" i="8"/>
  <c r="BG316" i="1"/>
  <c r="BG204" i="1"/>
  <c r="AZ89" i="1"/>
  <c r="AZ26" i="1"/>
  <c r="D12" i="3" s="1"/>
  <c r="AZ317" i="1"/>
  <c r="BA89" i="1"/>
  <c r="E24" i="3" s="1"/>
  <c r="D24" i="16"/>
  <c r="AZ218" i="1"/>
  <c r="AZ20" i="1"/>
  <c r="AR282" i="1"/>
  <c r="AJ282" i="1"/>
  <c r="BD282" i="1"/>
  <c r="AH272" i="1"/>
  <c r="AH300" i="1"/>
  <c r="AY262" i="1"/>
  <c r="AO282" i="1"/>
  <c r="AB297" i="1"/>
  <c r="AC282" i="1"/>
  <c r="AH283" i="1"/>
  <c r="AL282" i="1"/>
  <c r="AY300" i="1"/>
  <c r="AY254" i="1"/>
  <c r="AY253" i="1" s="1"/>
  <c r="C51" i="3" s="1"/>
  <c r="AY251" i="1"/>
  <c r="BD251" i="1" s="1"/>
  <c r="AY250" i="1"/>
  <c r="BD250" i="1" s="1"/>
  <c r="AY245" i="1"/>
  <c r="BD245" i="1" s="1"/>
  <c r="AY244" i="1"/>
  <c r="AY238" i="1"/>
  <c r="BD238" i="1" s="1"/>
  <c r="AY232" i="1"/>
  <c r="BD232" i="1" s="1"/>
  <c r="AY240" i="1"/>
  <c r="BD240" i="1" s="1"/>
  <c r="AY237" i="1"/>
  <c r="BD237" i="1" s="1"/>
  <c r="AG223" i="1"/>
  <c r="F17" i="2" s="1"/>
  <c r="AY233" i="1"/>
  <c r="BD233" i="1" s="1"/>
  <c r="AY226" i="1"/>
  <c r="BD226" i="1" s="1"/>
  <c r="AY225" i="1"/>
  <c r="BD225" i="1" s="1"/>
  <c r="AY214" i="1"/>
  <c r="AY205" i="1"/>
  <c r="AS194" i="1"/>
  <c r="AK194" i="1"/>
  <c r="J16" i="2" s="1"/>
  <c r="AP194" i="1"/>
  <c r="O16" i="2" s="1"/>
  <c r="AM194" i="1"/>
  <c r="L16" i="2" s="1"/>
  <c r="AH205" i="1"/>
  <c r="AG194" i="1"/>
  <c r="F16" i="2" s="1"/>
  <c r="AY202" i="1"/>
  <c r="AR172" i="1"/>
  <c r="Q15" i="2" s="1"/>
  <c r="AH182" i="1"/>
  <c r="AH154" i="1"/>
  <c r="AI148" i="1"/>
  <c r="H14" i="2" s="1"/>
  <c r="AZ148" i="1"/>
  <c r="D34" i="3" s="1"/>
  <c r="AD172" i="1"/>
  <c r="E15" i="2" s="1"/>
  <c r="AO111" i="1"/>
  <c r="N13" i="2" s="1"/>
  <c r="AI111" i="1"/>
  <c r="H13" i="2" s="1"/>
  <c r="AY141" i="1"/>
  <c r="BG141" i="1" s="1"/>
  <c r="AY135" i="1"/>
  <c r="BD135" i="1" s="1"/>
  <c r="AY137" i="1"/>
  <c r="BD137" i="1" s="1"/>
  <c r="AY128" i="1"/>
  <c r="AY130" i="1"/>
  <c r="BG130" i="1" s="1"/>
  <c r="AH123" i="1"/>
  <c r="AH118" i="1"/>
  <c r="AX118" i="1"/>
  <c r="AW118" i="1"/>
  <c r="AS111" i="1"/>
  <c r="AY117" i="1"/>
  <c r="BD117" i="1" s="1"/>
  <c r="AY114" i="1"/>
  <c r="BD114" i="1" s="1"/>
  <c r="AG111" i="1"/>
  <c r="F13" i="2" s="1"/>
  <c r="AY288" i="1"/>
  <c r="AH279" i="1"/>
  <c r="AH253" i="1"/>
  <c r="AB194" i="1"/>
  <c r="AN172" i="1"/>
  <c r="M15" i="2" s="1"/>
  <c r="AH163" i="1"/>
  <c r="AI282" i="1"/>
  <c r="AY256" i="1"/>
  <c r="BG256" i="1" s="1"/>
  <c r="AY246" i="1"/>
  <c r="AH218" i="1"/>
  <c r="AY247" i="1"/>
  <c r="BD247" i="1" s="1"/>
  <c r="BJ247" i="1" s="1"/>
  <c r="AB148" i="1"/>
  <c r="BA148" i="1"/>
  <c r="E34" i="3" s="1"/>
  <c r="AZ282" i="1"/>
  <c r="AY129" i="1"/>
  <c r="BG129" i="1" s="1"/>
  <c r="AY198" i="1"/>
  <c r="C39" i="3" s="1"/>
  <c r="AV282" i="1"/>
  <c r="AD282" i="1"/>
  <c r="AY252" i="1"/>
  <c r="AK172" i="1"/>
  <c r="J15" i="2" s="1"/>
  <c r="AY200" i="1"/>
  <c r="C41" i="3" s="1"/>
  <c r="AY199" i="1"/>
  <c r="C40" i="3" s="1"/>
  <c r="AB111" i="1"/>
  <c r="C13" i="2" s="1"/>
  <c r="AO223" i="1"/>
  <c r="N17" i="2" s="1"/>
  <c r="AI172" i="1"/>
  <c r="H15" i="2" s="1"/>
  <c r="AG148" i="1"/>
  <c r="F14" i="2" s="1"/>
  <c r="AZ172" i="1"/>
  <c r="D35" i="3" s="1"/>
  <c r="AX123" i="1"/>
  <c r="AC148" i="1"/>
  <c r="D14" i="2" s="1"/>
  <c r="BE282" i="1"/>
  <c r="AY272" i="1"/>
  <c r="AR223" i="1"/>
  <c r="Q17" i="2" s="1"/>
  <c r="AI194" i="1"/>
  <c r="H16" i="2" s="1"/>
  <c r="AC111" i="1"/>
  <c r="D13" i="2" s="1"/>
  <c r="AY149" i="1"/>
  <c r="BE149" i="1" s="1"/>
  <c r="AY116" i="1"/>
  <c r="BG116" i="1" s="1"/>
  <c r="AX112" i="1"/>
  <c r="AY133" i="1"/>
  <c r="BG133" i="1" s="1"/>
  <c r="AY201" i="1"/>
  <c r="AG261" i="1"/>
  <c r="AC261" i="1"/>
  <c r="AD297" i="1"/>
  <c r="AQ282" i="1"/>
  <c r="AY257" i="1"/>
  <c r="BD257" i="1" s="1"/>
  <c r="AX195" i="1"/>
  <c r="AW236" i="1"/>
  <c r="AH255" i="1"/>
  <c r="AU172" i="1"/>
  <c r="R15" i="2" s="1"/>
  <c r="AY229" i="1"/>
  <c r="BD229" i="1" s="1"/>
  <c r="AI261" i="1"/>
  <c r="AH236" i="1"/>
  <c r="AD148" i="1"/>
  <c r="E14" i="2" s="1"/>
  <c r="AY145" i="1"/>
  <c r="AL111" i="1"/>
  <c r="K13" i="2" s="1"/>
  <c r="AP111" i="1"/>
  <c r="O13" i="2" s="1"/>
  <c r="AS172" i="1"/>
  <c r="AZ123" i="1"/>
  <c r="D30" i="3" s="1"/>
  <c r="BA85" i="1"/>
  <c r="E23" i="3" s="1"/>
  <c r="BA131" i="1"/>
  <c r="E31" i="3" s="1"/>
  <c r="BA224" i="1"/>
  <c r="E47" i="3" s="1"/>
  <c r="AZ224" i="1"/>
  <c r="D47" i="3" s="1"/>
  <c r="AZ48" i="1"/>
  <c r="D17" i="3" s="1"/>
  <c r="M20" i="9"/>
  <c r="H20" i="9"/>
  <c r="F33" i="8"/>
  <c r="G33" i="8" s="1"/>
  <c r="AY231" i="1"/>
  <c r="BG231" i="1" s="1"/>
  <c r="AM261" i="1"/>
  <c r="AC47" i="1"/>
  <c r="D12" i="2" s="1"/>
  <c r="AY239" i="1"/>
  <c r="BD239" i="1" s="1"/>
  <c r="BJ239" i="1" s="1"/>
  <c r="AX236" i="1"/>
  <c r="BA60" i="1"/>
  <c r="E19" i="3" s="1"/>
  <c r="AB261" i="1"/>
  <c r="AW317" i="1"/>
  <c r="AH262" i="1"/>
  <c r="AY308" i="1"/>
  <c r="BA282" i="1"/>
  <c r="AY243" i="1"/>
  <c r="AY230" i="1"/>
  <c r="AY115" i="1"/>
  <c r="AD111" i="1"/>
  <c r="E13" i="2" s="1"/>
  <c r="M23" i="8"/>
  <c r="L17" i="8"/>
  <c r="H17" i="8"/>
  <c r="AY51" i="1"/>
  <c r="BD51" i="1" s="1"/>
  <c r="AX48" i="1"/>
  <c r="AX241" i="1"/>
  <c r="AW139" i="1"/>
  <c r="AY242" i="1"/>
  <c r="BG242" i="1" s="1"/>
  <c r="AW241" i="1"/>
  <c r="AX54" i="1"/>
  <c r="AY55" i="1"/>
  <c r="BD55" i="1" s="1"/>
  <c r="BJ55" i="1" s="1"/>
  <c r="AX139" i="1"/>
  <c r="BD261" i="1"/>
  <c r="AH227" i="1"/>
  <c r="AC224" i="1"/>
  <c r="AH195" i="1"/>
  <c r="AY126" i="1"/>
  <c r="AY84" i="1"/>
  <c r="BD84" i="1" s="1"/>
  <c r="AY17" i="1"/>
  <c r="AW195" i="1"/>
  <c r="BA76" i="1"/>
  <c r="E21" i="3" s="1"/>
  <c r="AX60" i="1"/>
  <c r="AH258" i="1"/>
  <c r="E50" i="3"/>
  <c r="AD223" i="1"/>
  <c r="E17" i="2" s="1"/>
  <c r="AY25" i="1"/>
  <c r="BD25" i="1" s="1"/>
  <c r="AY70" i="1"/>
  <c r="BD70" i="1" s="1"/>
  <c r="AR111" i="1"/>
  <c r="Q13" i="2" s="1"/>
  <c r="BD19" i="1"/>
  <c r="AH54" i="1"/>
  <c r="AW68" i="1"/>
  <c r="AY69" i="1"/>
  <c r="BA317" i="1"/>
  <c r="AH112" i="1"/>
  <c r="AW54" i="1"/>
  <c r="AC172" i="1"/>
  <c r="D15" i="2" s="1"/>
  <c r="AY309" i="1"/>
  <c r="AZ261" i="1"/>
  <c r="AY125" i="1"/>
  <c r="AW123" i="1"/>
  <c r="AX20" i="1"/>
  <c r="AY22" i="1"/>
  <c r="AD13" i="1"/>
  <c r="AT148" i="1"/>
  <c r="BA104" i="1"/>
  <c r="E26" i="3" s="1"/>
  <c r="AH68" i="1"/>
  <c r="AB47" i="1"/>
  <c r="D19" i="16"/>
  <c r="AH60" i="1"/>
  <c r="AX261" i="1"/>
  <c r="AB172" i="1"/>
  <c r="AH191" i="1"/>
  <c r="AG172" i="1"/>
  <c r="F15" i="2" s="1"/>
  <c r="BG43" i="1"/>
  <c r="AC13" i="1"/>
  <c r="AH32" i="1"/>
  <c r="AT13" i="1"/>
  <c r="AT111" i="1"/>
  <c r="D25" i="16"/>
  <c r="BA172" i="1"/>
  <c r="E35" i="3" s="1"/>
  <c r="D29" i="7"/>
  <c r="AC194" i="1"/>
  <c r="D16" i="2" s="1"/>
  <c r="AY138" i="1"/>
  <c r="BD138" i="1" s="1"/>
  <c r="AH76" i="1"/>
  <c r="AY46" i="1"/>
  <c r="AW44" i="1"/>
  <c r="AH38" i="1"/>
  <c r="H22" i="8"/>
  <c r="AY36" i="1"/>
  <c r="AW85" i="1"/>
  <c r="AB282" i="1"/>
  <c r="C50" i="3"/>
  <c r="AH248" i="1"/>
  <c r="AX224" i="1"/>
  <c r="U18" i="2" s="1"/>
  <c r="AJ194" i="1"/>
  <c r="I16" i="2" s="1"/>
  <c r="AY196" i="1"/>
  <c r="AW104" i="1"/>
  <c r="AY105" i="1"/>
  <c r="AX32" i="1"/>
  <c r="AS148" i="1"/>
  <c r="AS223" i="1"/>
  <c r="AW112" i="1"/>
  <c r="AX218" i="1"/>
  <c r="BA54" i="1"/>
  <c r="E18" i="3" s="1"/>
  <c r="AI47" i="1"/>
  <c r="H12" i="2" s="1"/>
  <c r="AJ13" i="1"/>
  <c r="I11" i="2" s="1"/>
  <c r="AT194" i="1"/>
  <c r="AW89" i="1"/>
  <c r="AY90" i="1"/>
  <c r="BD90" i="1" s="1"/>
  <c r="BJ90" i="1" s="1"/>
  <c r="AX248" i="1"/>
  <c r="AW148" i="1"/>
  <c r="T14" i="2" s="1"/>
  <c r="AS13" i="1"/>
  <c r="AY260" i="1"/>
  <c r="BD260" i="1" s="1"/>
  <c r="AX131" i="1"/>
  <c r="AY95" i="1"/>
  <c r="BD95" i="1" s="1"/>
  <c r="BJ95" i="1" s="1"/>
  <c r="AR261" i="1"/>
  <c r="AI224" i="1"/>
  <c r="AR194" i="1"/>
  <c r="Q16" i="2" s="1"/>
  <c r="AH173" i="1"/>
  <c r="AR47" i="1"/>
  <c r="Q12" i="2" s="1"/>
  <c r="AY64" i="1"/>
  <c r="AW26" i="1"/>
  <c r="AY109" i="1"/>
  <c r="BD109" i="1" s="1"/>
  <c r="BJ109" i="1" s="1"/>
  <c r="AW218" i="1"/>
  <c r="AZ112" i="1"/>
  <c r="D28" i="3" s="1"/>
  <c r="BA32" i="1"/>
  <c r="E13" i="3" s="1"/>
  <c r="BA139" i="1"/>
  <c r="E33" i="3" s="1"/>
  <c r="BA241" i="1"/>
  <c r="E49" i="3" s="1"/>
  <c r="BB123" i="1"/>
  <c r="BB111" i="1" s="1"/>
  <c r="AY127" i="1"/>
  <c r="BA26" i="1"/>
  <c r="E12" i="3" s="1"/>
  <c r="AV261" i="1"/>
  <c r="AM172" i="1"/>
  <c r="L15" i="2" s="1"/>
  <c r="AY166" i="1"/>
  <c r="BE166" i="1" s="1"/>
  <c r="BA123" i="1"/>
  <c r="E30" i="3" s="1"/>
  <c r="BB172" i="1"/>
  <c r="BB241" i="1"/>
  <c r="AK261" i="1"/>
  <c r="BA195" i="1"/>
  <c r="BA194" i="1" s="1"/>
  <c r="X16" i="2" s="1"/>
  <c r="BB89" i="1"/>
  <c r="AL194" i="1"/>
  <c r="K16" i="2" s="1"/>
  <c r="AY191" i="1"/>
  <c r="BE191" i="1" s="1"/>
  <c r="BB85" i="1"/>
  <c r="BB148" i="1"/>
  <c r="BB259" i="1"/>
  <c r="BB258" i="1" s="1"/>
  <c r="BB194" i="1"/>
  <c r="BB76" i="1"/>
  <c r="BB68" i="1"/>
  <c r="BB60" i="1"/>
  <c r="BB54" i="1"/>
  <c r="BB38" i="1"/>
  <c r="BB32" i="1"/>
  <c r="BB26" i="1"/>
  <c r="AK148" i="1"/>
  <c r="J14" i="2" s="1"/>
  <c r="D27" i="16"/>
  <c r="AZ85" i="1"/>
  <c r="AZ118" i="1"/>
  <c r="D33" i="16"/>
  <c r="AZ76" i="1"/>
  <c r="D21" i="3" s="1"/>
  <c r="D22" i="16"/>
  <c r="AW227" i="1"/>
  <c r="AY227" i="1" s="1"/>
  <c r="AP148" i="1"/>
  <c r="O14" i="2" s="1"/>
  <c r="AU47" i="1"/>
  <c r="R12" i="2" s="1"/>
  <c r="AR13" i="1"/>
  <c r="Q11" i="2" s="1"/>
  <c r="AY270" i="1"/>
  <c r="AJ261" i="1"/>
  <c r="BA112" i="1"/>
  <c r="AU148" i="1"/>
  <c r="R14" i="2" s="1"/>
  <c r="AJ111" i="1"/>
  <c r="I13" i="2" s="1"/>
  <c r="BD113" i="1"/>
  <c r="BJ113" i="1" s="1"/>
  <c r="AN261" i="1"/>
  <c r="AV148" i="1"/>
  <c r="S14" i="2" s="1"/>
  <c r="BA38" i="1"/>
  <c r="E14" i="3" s="1"/>
  <c r="AL223" i="1"/>
  <c r="K17" i="2" s="1"/>
  <c r="AQ194" i="1"/>
  <c r="P16" i="2" s="1"/>
  <c r="AO47" i="1"/>
  <c r="N12" i="2" s="1"/>
  <c r="AV13" i="1"/>
  <c r="S11" i="2" s="1"/>
  <c r="AK13" i="1"/>
  <c r="J11" i="2" s="1"/>
  <c r="AU111" i="1"/>
  <c r="R13" i="2" s="1"/>
  <c r="AM111" i="1"/>
  <c r="L13" i="2" s="1"/>
  <c r="AM13" i="1"/>
  <c r="L11" i="2" s="1"/>
  <c r="AV111" i="1"/>
  <c r="S13" i="2" s="1"/>
  <c r="AQ148" i="1"/>
  <c r="P14" i="2" s="1"/>
  <c r="AZ54" i="1"/>
  <c r="D9" i="16"/>
  <c r="AZ241" i="1"/>
  <c r="D12" i="16"/>
  <c r="AL261" i="1"/>
  <c r="AR148" i="1"/>
  <c r="Q14" i="2" s="1"/>
  <c r="AO13" i="1"/>
  <c r="N11" i="2" s="1"/>
  <c r="BA68" i="1"/>
  <c r="E20" i="3" s="1"/>
  <c r="AL13" i="1"/>
  <c r="K11" i="2" s="1"/>
  <c r="AN47" i="1"/>
  <c r="M12" i="2" s="1"/>
  <c r="AZ68" i="1"/>
  <c r="AZ195" i="1"/>
  <c r="AZ131" i="1"/>
  <c r="AN223" i="1"/>
  <c r="M17" i="2" s="1"/>
  <c r="AV223" i="1"/>
  <c r="S17" i="2" s="1"/>
  <c r="AK223" i="1"/>
  <c r="J17" i="2" s="1"/>
  <c r="AQ172" i="1"/>
  <c r="P15" i="2" s="1"/>
  <c r="AP172" i="1"/>
  <c r="O15" i="2" s="1"/>
  <c r="AV172" i="1"/>
  <c r="S15" i="2" s="1"/>
  <c r="AM148" i="1"/>
  <c r="L14" i="2" s="1"/>
  <c r="AK47" i="1"/>
  <c r="J12" i="2" s="1"/>
  <c r="AU13" i="1"/>
  <c r="R11" i="2" s="1"/>
  <c r="BA48" i="1"/>
  <c r="E17" i="3" s="1"/>
  <c r="AV194" i="1"/>
  <c r="S16" i="2" s="1"/>
  <c r="AU261" i="1"/>
  <c r="AO261" i="1"/>
  <c r="AQ111" i="1"/>
  <c r="P13" i="2" s="1"/>
  <c r="AU224" i="1"/>
  <c r="AM224" i="1"/>
  <c r="AL172" i="1"/>
  <c r="K15" i="2" s="1"/>
  <c r="AL148" i="1"/>
  <c r="K14" i="2" s="1"/>
  <c r="AP13" i="1"/>
  <c r="E11" i="3"/>
  <c r="AZ38" i="1"/>
  <c r="AM47" i="1"/>
  <c r="L12" i="2" s="1"/>
  <c r="AQ13" i="1"/>
  <c r="D44" i="16"/>
  <c r="AJ148" i="1"/>
  <c r="I14" i="2" s="1"/>
  <c r="AO172" i="1"/>
  <c r="N15" i="2" s="1"/>
  <c r="AZ60" i="1"/>
  <c r="AQ261" i="1"/>
  <c r="AP223" i="1"/>
  <c r="O17" i="2" s="1"/>
  <c r="AO148" i="1"/>
  <c r="N14" i="2" s="1"/>
  <c r="AP47" i="1"/>
  <c r="O12" i="2" s="1"/>
  <c r="AO194" i="1"/>
  <c r="N16" i="2" s="1"/>
  <c r="AN13" i="1"/>
  <c r="AZ104" i="1"/>
  <c r="AN194" i="1"/>
  <c r="M16" i="2" s="1"/>
  <c r="AU194" i="1"/>
  <c r="R16" i="2" s="1"/>
  <c r="AK111" i="1"/>
  <c r="J13" i="2" s="1"/>
  <c r="AV47" i="1"/>
  <c r="S12" i="2" s="1"/>
  <c r="AQ47" i="1"/>
  <c r="P12" i="2" s="1"/>
  <c r="AJ47" i="1"/>
  <c r="I12" i="2" s="1"/>
  <c r="AY182" i="1"/>
  <c r="BE182" i="1" s="1"/>
  <c r="AJ172" i="1"/>
  <c r="I15" i="2" s="1"/>
  <c r="AP261" i="1"/>
  <c r="AN148" i="1"/>
  <c r="M14" i="2" s="1"/>
  <c r="AN111" i="1"/>
  <c r="M13" i="2" s="1"/>
  <c r="AZ139" i="1"/>
  <c r="BD49" i="1"/>
  <c r="BD74" i="1" l="1"/>
  <c r="BD127" i="1"/>
  <c r="BJ127" i="1" s="1"/>
  <c r="BK127" i="1"/>
  <c r="C16" i="2"/>
  <c r="BG27" i="1"/>
  <c r="BD315" i="1"/>
  <c r="BJ315" i="1" s="1"/>
  <c r="AX258" i="1"/>
  <c r="AY259" i="1"/>
  <c r="AY258" i="1" s="1"/>
  <c r="C53" i="3" s="1"/>
  <c r="BJ28" i="1"/>
  <c r="BC28" i="1"/>
  <c r="BC84" i="1"/>
  <c r="BJ84" i="1"/>
  <c r="BE114" i="1"/>
  <c r="BJ114" i="1"/>
  <c r="BC238" i="1"/>
  <c r="BJ238" i="1"/>
  <c r="BC93" i="1"/>
  <c r="BJ93" i="1"/>
  <c r="BC23" i="1"/>
  <c r="BJ23" i="1"/>
  <c r="BC65" i="1"/>
  <c r="BJ65" i="1"/>
  <c r="BC49" i="1"/>
  <c r="BJ49" i="1"/>
  <c r="BC117" i="1"/>
  <c r="BJ117" i="1"/>
  <c r="BC137" i="1"/>
  <c r="BJ137" i="1"/>
  <c r="BC225" i="1"/>
  <c r="BJ225" i="1"/>
  <c r="BC237" i="1"/>
  <c r="BJ237" i="1"/>
  <c r="BC53" i="1"/>
  <c r="BJ53" i="1"/>
  <c r="BC67" i="1"/>
  <c r="BJ67" i="1"/>
  <c r="BC235" i="1"/>
  <c r="BJ235" i="1"/>
  <c r="BC119" i="1"/>
  <c r="BJ119" i="1"/>
  <c r="BC50" i="1"/>
  <c r="BJ50" i="1"/>
  <c r="BC138" i="1"/>
  <c r="BJ138" i="1"/>
  <c r="BC70" i="1"/>
  <c r="BJ70" i="1"/>
  <c r="BC51" i="1"/>
  <c r="BJ51" i="1"/>
  <c r="BE229" i="1"/>
  <c r="BJ229" i="1"/>
  <c r="BC135" i="1"/>
  <c r="BJ135" i="1"/>
  <c r="BC226" i="1"/>
  <c r="BJ226" i="1"/>
  <c r="BC240" i="1"/>
  <c r="BJ240" i="1"/>
  <c r="BC245" i="1"/>
  <c r="BJ245" i="1"/>
  <c r="BC83" i="1"/>
  <c r="BJ83" i="1"/>
  <c r="BC136" i="1"/>
  <c r="BJ136" i="1"/>
  <c r="BC59" i="1"/>
  <c r="BJ59" i="1"/>
  <c r="BE39" i="1"/>
  <c r="BJ39" i="1"/>
  <c r="BC19" i="1"/>
  <c r="BJ19" i="1"/>
  <c r="BC251" i="1"/>
  <c r="BJ251" i="1"/>
  <c r="BC71" i="1"/>
  <c r="BJ71" i="1"/>
  <c r="BC35" i="1"/>
  <c r="BJ35" i="1"/>
  <c r="BC25" i="1"/>
  <c r="BJ25" i="1"/>
  <c r="BC257" i="1"/>
  <c r="BJ257" i="1"/>
  <c r="BC233" i="1"/>
  <c r="BJ233" i="1"/>
  <c r="BC232" i="1"/>
  <c r="BJ232" i="1"/>
  <c r="BC250" i="1"/>
  <c r="BJ250" i="1"/>
  <c r="BC234" i="1"/>
  <c r="BJ234" i="1"/>
  <c r="BC122" i="1"/>
  <c r="BJ122" i="1"/>
  <c r="BE42" i="1"/>
  <c r="BJ42" i="1"/>
  <c r="BE96" i="1"/>
  <c r="BJ96" i="1"/>
  <c r="BC107" i="1"/>
  <c r="BJ107" i="1"/>
  <c r="BE82" i="1"/>
  <c r="BJ82" i="1"/>
  <c r="F34" i="3"/>
  <c r="BJ148" i="1"/>
  <c r="BC24" i="1"/>
  <c r="BJ24" i="1"/>
  <c r="F35" i="3"/>
  <c r="BJ172" i="1"/>
  <c r="D11" i="3"/>
  <c r="AH297" i="1"/>
  <c r="BD94" i="1"/>
  <c r="BD62" i="1"/>
  <c r="BE43" i="1"/>
  <c r="BD130" i="1"/>
  <c r="BE130" i="1" s="1"/>
  <c r="BG109" i="1"/>
  <c r="BD16" i="1"/>
  <c r="BE16" i="1" s="1"/>
  <c r="BG16" i="1"/>
  <c r="BG125" i="1"/>
  <c r="BG126" i="1"/>
  <c r="BG108" i="1"/>
  <c r="BE35" i="1"/>
  <c r="BG35" i="1"/>
  <c r="BG80" i="1"/>
  <c r="BG102" i="1"/>
  <c r="BD73" i="1"/>
  <c r="BG73" i="1"/>
  <c r="BG86" i="1"/>
  <c r="BD115" i="1"/>
  <c r="BG115" i="1"/>
  <c r="BG97" i="1"/>
  <c r="BE107" i="1"/>
  <c r="BG107" i="1"/>
  <c r="BG36" i="1"/>
  <c r="BG100" i="1"/>
  <c r="BD18" i="1"/>
  <c r="BG18" i="1"/>
  <c r="BG101" i="1"/>
  <c r="BG114" i="1"/>
  <c r="BG121" i="1"/>
  <c r="BD17" i="1"/>
  <c r="BG17" i="1"/>
  <c r="BD92" i="1"/>
  <c r="BG34" i="1"/>
  <c r="BG21" i="1"/>
  <c r="BG142" i="1"/>
  <c r="BD202" i="1"/>
  <c r="BG202" i="1"/>
  <c r="BD201" i="1"/>
  <c r="BG201" i="1"/>
  <c r="BG199" i="1"/>
  <c r="C44" i="3"/>
  <c r="BG203" i="1"/>
  <c r="H44" i="3" s="1"/>
  <c r="AM223" i="1"/>
  <c r="L17" i="2" s="1"/>
  <c r="L18" i="2"/>
  <c r="BD228" i="1"/>
  <c r="AI223" i="1"/>
  <c r="H17" i="2" s="1"/>
  <c r="H18" i="2"/>
  <c r="AC223" i="1"/>
  <c r="D17" i="2" s="1"/>
  <c r="D18" i="2"/>
  <c r="AU223" i="1"/>
  <c r="R17" i="2" s="1"/>
  <c r="R18" i="2"/>
  <c r="BD103" i="1"/>
  <c r="BG103" i="1"/>
  <c r="AB223" i="1"/>
  <c r="BG147" i="1"/>
  <c r="BG143" i="1"/>
  <c r="BG127" i="1"/>
  <c r="BG88" i="1"/>
  <c r="BG87" i="1"/>
  <c r="BG82" i="1"/>
  <c r="BG79" i="1"/>
  <c r="BG78" i="1"/>
  <c r="BD61" i="1"/>
  <c r="BG61" i="1"/>
  <c r="BG58" i="1"/>
  <c r="BG55" i="1"/>
  <c r="BE19" i="1"/>
  <c r="E11" i="16"/>
  <c r="BG297" i="1"/>
  <c r="BG200" i="1"/>
  <c r="H41" i="3" s="1"/>
  <c r="BD204" i="1"/>
  <c r="C45" i="3"/>
  <c r="BG95" i="1"/>
  <c r="BG77" i="1"/>
  <c r="BG75" i="1"/>
  <c r="BG72" i="1"/>
  <c r="BG57" i="1"/>
  <c r="BG229" i="1"/>
  <c r="BG39" i="1"/>
  <c r="BG33" i="1"/>
  <c r="BG29" i="1"/>
  <c r="BG315" i="1"/>
  <c r="BE300" i="1"/>
  <c r="BG300" i="1"/>
  <c r="BG243" i="1"/>
  <c r="BG244" i="1"/>
  <c r="BG247" i="1"/>
  <c r="BG246" i="1"/>
  <c r="BG245" i="1"/>
  <c r="BE245" i="1"/>
  <c r="E20" i="16"/>
  <c r="E35" i="16"/>
  <c r="BG198" i="1"/>
  <c r="H39" i="3" s="1"/>
  <c r="BG145" i="1"/>
  <c r="BG132" i="1"/>
  <c r="BD124" i="1"/>
  <c r="BG96" i="1"/>
  <c r="BG110" i="1"/>
  <c r="BG106" i="1"/>
  <c r="BG62" i="1"/>
  <c r="E29" i="16"/>
  <c r="BC110" i="1"/>
  <c r="BE110" i="1"/>
  <c r="AZ259" i="1"/>
  <c r="E23" i="16"/>
  <c r="BC106" i="1"/>
  <c r="BE106" i="1"/>
  <c r="BC95" i="1"/>
  <c r="BE95" i="1"/>
  <c r="BC58" i="1"/>
  <c r="BE58" i="1"/>
  <c r="BC247" i="1"/>
  <c r="BE247" i="1"/>
  <c r="D24" i="3"/>
  <c r="BC142" i="1"/>
  <c r="BE142" i="1"/>
  <c r="BC97" i="1"/>
  <c r="BE97" i="1"/>
  <c r="BC57" i="1"/>
  <c r="BE57" i="1"/>
  <c r="BC27" i="1"/>
  <c r="BE27" i="1"/>
  <c r="BC55" i="1"/>
  <c r="BE55" i="1"/>
  <c r="E17" i="16"/>
  <c r="BC29" i="1"/>
  <c r="BE29" i="1"/>
  <c r="BC109" i="1"/>
  <c r="BE109" i="1"/>
  <c r="BE28" i="1"/>
  <c r="BC147" i="1"/>
  <c r="BE147" i="1"/>
  <c r="BC113" i="1"/>
  <c r="BE113" i="1"/>
  <c r="BC132" i="1"/>
  <c r="BE132" i="1"/>
  <c r="BC33" i="1"/>
  <c r="BE33" i="1"/>
  <c r="W18" i="2"/>
  <c r="D54" i="3"/>
  <c r="C54" i="3"/>
  <c r="V18" i="2"/>
  <c r="BD297" i="1"/>
  <c r="BE297" i="1" s="1"/>
  <c r="F55" i="3"/>
  <c r="BD86" i="1"/>
  <c r="BJ86" i="1" s="1"/>
  <c r="BD34" i="1"/>
  <c r="BD30" i="1"/>
  <c r="BD256" i="1"/>
  <c r="BJ256" i="1" s="1"/>
  <c r="AZ194" i="1"/>
  <c r="D36" i="3" s="1"/>
  <c r="BD63" i="1"/>
  <c r="BD101" i="1"/>
  <c r="BD197" i="1"/>
  <c r="BD78" i="1"/>
  <c r="BJ78" i="1" s="1"/>
  <c r="AY38" i="1"/>
  <c r="C14" i="3" s="1"/>
  <c r="BD66" i="1"/>
  <c r="BJ66" i="1" s="1"/>
  <c r="BD75" i="1"/>
  <c r="BJ75" i="1" s="1"/>
  <c r="AY26" i="1"/>
  <c r="C12" i="3" s="1"/>
  <c r="BD203" i="1"/>
  <c r="BD91" i="1"/>
  <c r="BD77" i="1"/>
  <c r="BJ77" i="1" s="1"/>
  <c r="BD31" i="1"/>
  <c r="BJ31" i="1" s="1"/>
  <c r="AY131" i="1"/>
  <c r="C31" i="3" s="1"/>
  <c r="E9" i="16"/>
  <c r="BD40" i="1"/>
  <c r="BJ40" i="1" s="1"/>
  <c r="BD37" i="1"/>
  <c r="BJ37" i="1" s="1"/>
  <c r="E22" i="16"/>
  <c r="AY85" i="1"/>
  <c r="BD56" i="1"/>
  <c r="BJ56" i="1" s="1"/>
  <c r="BD140" i="1"/>
  <c r="BJ140" i="1" s="1"/>
  <c r="BD314" i="1"/>
  <c r="BJ314" i="1" s="1"/>
  <c r="H29" i="8"/>
  <c r="BD72" i="1"/>
  <c r="BJ72" i="1" s="1"/>
  <c r="BD87" i="1"/>
  <c r="BJ87" i="1" s="1"/>
  <c r="BD98" i="1"/>
  <c r="BJ98" i="1" s="1"/>
  <c r="BD316" i="1"/>
  <c r="BJ316" i="1" s="1"/>
  <c r="BD246" i="1"/>
  <c r="BG117" i="1"/>
  <c r="AY317" i="1"/>
  <c r="BG317" i="1" s="1"/>
  <c r="BD88" i="1"/>
  <c r="BJ88" i="1" s="1"/>
  <c r="BD242" i="1"/>
  <c r="BJ242" i="1" s="1"/>
  <c r="BC39" i="1"/>
  <c r="BC82" i="1"/>
  <c r="BC229" i="1"/>
  <c r="BD129" i="1"/>
  <c r="H33" i="8"/>
  <c r="BD41" i="1"/>
  <c r="BJ41" i="1" s="1"/>
  <c r="BJ74" i="1"/>
  <c r="AY218" i="1"/>
  <c r="BD144" i="1"/>
  <c r="C19" i="16"/>
  <c r="E19" i="16" s="1"/>
  <c r="BD143" i="1"/>
  <c r="BD133" i="1"/>
  <c r="BJ133" i="1" s="1"/>
  <c r="BD21" i="1"/>
  <c r="BJ21" i="1" s="1"/>
  <c r="AW13" i="1"/>
  <c r="T11" i="2" s="1"/>
  <c r="H25" i="9"/>
  <c r="BD100" i="1"/>
  <c r="BC96" i="1"/>
  <c r="BG93" i="1"/>
  <c r="AY99" i="1"/>
  <c r="BD102" i="1"/>
  <c r="AX47" i="1"/>
  <c r="U12" i="2" s="1"/>
  <c r="AX13" i="1"/>
  <c r="AW47" i="1"/>
  <c r="E33" i="16"/>
  <c r="AY282" i="1"/>
  <c r="H29" i="9"/>
  <c r="E25" i="16"/>
  <c r="AY118" i="1"/>
  <c r="C29" i="3" s="1"/>
  <c r="BD244" i="1"/>
  <c r="AY76" i="1"/>
  <c r="C21" i="3" s="1"/>
  <c r="BD141" i="1"/>
  <c r="BJ141" i="1" s="1"/>
  <c r="BD121" i="1"/>
  <c r="BJ121" i="1" s="1"/>
  <c r="BD146" i="1"/>
  <c r="BG90" i="1"/>
  <c r="BD199" i="1"/>
  <c r="BJ199" i="1" s="1"/>
  <c r="C43" i="3"/>
  <c r="E24" i="16"/>
  <c r="BD80" i="1"/>
  <c r="BD116" i="1"/>
  <c r="AH282" i="1"/>
  <c r="BD79" i="1"/>
  <c r="BJ79" i="1" s="1"/>
  <c r="BD108" i="1"/>
  <c r="BD200" i="1"/>
  <c r="BJ200" i="1" s="1"/>
  <c r="AY261" i="1"/>
  <c r="BD254" i="1"/>
  <c r="AY236" i="1"/>
  <c r="C48" i="3" s="1"/>
  <c r="AH224" i="1"/>
  <c r="G18" i="2" s="1"/>
  <c r="AX194" i="1"/>
  <c r="U16" i="2" s="1"/>
  <c r="C42" i="3"/>
  <c r="E36" i="3"/>
  <c r="AH148" i="1"/>
  <c r="G14" i="2" s="1"/>
  <c r="BD145" i="1"/>
  <c r="BD128" i="1"/>
  <c r="BJ128" i="1" s="1"/>
  <c r="BG128" i="1"/>
  <c r="AX111" i="1"/>
  <c r="U13" i="2" s="1"/>
  <c r="BE117" i="1"/>
  <c r="AW111" i="1"/>
  <c r="T13" i="2" s="1"/>
  <c r="BD252" i="1"/>
  <c r="AY148" i="1"/>
  <c r="C34" i="3" s="1"/>
  <c r="G34" i="3" s="1"/>
  <c r="H34" i="3" s="1"/>
  <c r="AX223" i="1"/>
  <c r="U17" i="2" s="1"/>
  <c r="BD198" i="1"/>
  <c r="BJ198" i="1" s="1"/>
  <c r="AW194" i="1"/>
  <c r="T16" i="2" s="1"/>
  <c r="BG252" i="1"/>
  <c r="AT11" i="1"/>
  <c r="AH111" i="1"/>
  <c r="G13" i="2" s="1"/>
  <c r="C44" i="16"/>
  <c r="AY255" i="1"/>
  <c r="BG255" i="1" s="1"/>
  <c r="AI11" i="1"/>
  <c r="AG11" i="1"/>
  <c r="AH261" i="1"/>
  <c r="AY139" i="1"/>
  <c r="C33" i="3" s="1"/>
  <c r="C14" i="2"/>
  <c r="BD218" i="1"/>
  <c r="BJ218" i="1" s="1"/>
  <c r="AY248" i="1"/>
  <c r="BD81" i="1"/>
  <c r="BJ81" i="1" s="1"/>
  <c r="BB223" i="1"/>
  <c r="BE90" i="1"/>
  <c r="BC90" i="1"/>
  <c r="AY48" i="1"/>
  <c r="AK11" i="1"/>
  <c r="C37" i="3"/>
  <c r="BD196" i="1"/>
  <c r="BJ196" i="1" s="1"/>
  <c r="AY195" i="1"/>
  <c r="C15" i="2"/>
  <c r="AH172" i="1"/>
  <c r="G15" i="2" s="1"/>
  <c r="AH47" i="1"/>
  <c r="G12" i="2" s="1"/>
  <c r="C12" i="2"/>
  <c r="BD243" i="1"/>
  <c r="BA223" i="1"/>
  <c r="X17" i="2" s="1"/>
  <c r="BB13" i="1"/>
  <c r="AY44" i="1"/>
  <c r="C15" i="3" s="1"/>
  <c r="BD46" i="1"/>
  <c r="BC114" i="1"/>
  <c r="AZ111" i="1"/>
  <c r="D27" i="3" s="1"/>
  <c r="AS11" i="1"/>
  <c r="E11" i="2"/>
  <c r="AD11" i="1"/>
  <c r="BD126" i="1"/>
  <c r="AY241" i="1"/>
  <c r="C49" i="3" s="1"/>
  <c r="BC239" i="1"/>
  <c r="BD236" i="1"/>
  <c r="BJ236" i="1" s="1"/>
  <c r="BD36" i="1"/>
  <c r="BG69" i="1"/>
  <c r="BD69" i="1"/>
  <c r="AY68" i="1"/>
  <c r="C20" i="3" s="1"/>
  <c r="BD125" i="1"/>
  <c r="AY123" i="1"/>
  <c r="BD231" i="1"/>
  <c r="AY32" i="1"/>
  <c r="BD230" i="1"/>
  <c r="AY224" i="1"/>
  <c r="D11" i="2"/>
  <c r="BC249" i="1"/>
  <c r="BD22" i="1"/>
  <c r="AY20" i="1"/>
  <c r="BG20" i="1" s="1"/>
  <c r="BG308" i="1"/>
  <c r="AY310" i="1"/>
  <c r="BD308" i="1"/>
  <c r="AY112" i="1"/>
  <c r="BG112" i="1" s="1"/>
  <c r="H28" i="3" s="1"/>
  <c r="BD105" i="1"/>
  <c r="AY104" i="1"/>
  <c r="C26" i="3" s="1"/>
  <c r="BD64" i="1"/>
  <c r="BJ64" i="1" s="1"/>
  <c r="AY60" i="1"/>
  <c r="C19" i="3" s="1"/>
  <c r="BG64" i="1"/>
  <c r="AY89" i="1"/>
  <c r="BG89" i="1" s="1"/>
  <c r="AY54" i="1"/>
  <c r="C18" i="3" s="1"/>
  <c r="BC201" i="1"/>
  <c r="BA13" i="1"/>
  <c r="E9" i="3" s="1"/>
  <c r="BB47" i="1"/>
  <c r="BD309" i="1"/>
  <c r="BE309" i="1" s="1"/>
  <c r="BG309" i="1"/>
  <c r="AH194" i="1"/>
  <c r="G16" i="2" s="1"/>
  <c r="AY81" i="1"/>
  <c r="E28" i="3"/>
  <c r="BA111" i="1"/>
  <c r="AW224" i="1"/>
  <c r="D18" i="3"/>
  <c r="D20" i="3"/>
  <c r="D31" i="3"/>
  <c r="D29" i="3"/>
  <c r="BA47" i="1"/>
  <c r="AR11" i="1"/>
  <c r="D23" i="3"/>
  <c r="D49" i="3"/>
  <c r="AL11" i="1"/>
  <c r="D14" i="3"/>
  <c r="AV11" i="1"/>
  <c r="BE49" i="1"/>
  <c r="BD48" i="1"/>
  <c r="AY172" i="1"/>
  <c r="C35" i="3" s="1"/>
  <c r="D19" i="3"/>
  <c r="O11" i="2"/>
  <c r="AP11" i="1"/>
  <c r="B19" i="4"/>
  <c r="D19" i="4" s="1"/>
  <c r="BD227" i="1"/>
  <c r="BJ227" i="1" s="1"/>
  <c r="AN11" i="1"/>
  <c r="M11" i="2"/>
  <c r="D26" i="3"/>
  <c r="AO11" i="1"/>
  <c r="AZ13" i="1"/>
  <c r="AJ11" i="1"/>
  <c r="D33" i="3"/>
  <c r="AQ11" i="1"/>
  <c r="P11" i="2"/>
  <c r="AZ47" i="1"/>
  <c r="BE127" i="1" l="1"/>
  <c r="BC127" i="1"/>
  <c r="G35" i="3"/>
  <c r="H35" i="3" s="1"/>
  <c r="BE315" i="1"/>
  <c r="BC315" i="1"/>
  <c r="BD259" i="1"/>
  <c r="U11" i="2"/>
  <c r="AX11" i="1"/>
  <c r="C23" i="3"/>
  <c r="BE80" i="1"/>
  <c r="BJ80" i="1"/>
  <c r="BC91" i="1"/>
  <c r="BJ91" i="1"/>
  <c r="BE101" i="1"/>
  <c r="BJ101" i="1"/>
  <c r="BC30" i="1"/>
  <c r="BJ30" i="1"/>
  <c r="BC124" i="1"/>
  <c r="BJ124" i="1"/>
  <c r="BC92" i="1"/>
  <c r="BJ92" i="1"/>
  <c r="BC94" i="1"/>
  <c r="BJ94" i="1"/>
  <c r="BC105" i="1"/>
  <c r="BJ105" i="1"/>
  <c r="BC231" i="1"/>
  <c r="BJ231" i="1"/>
  <c r="BC69" i="1"/>
  <c r="BJ69" i="1"/>
  <c r="BD44" i="1"/>
  <c r="BJ46" i="1"/>
  <c r="BE243" i="1"/>
  <c r="BJ243" i="1"/>
  <c r="BC254" i="1"/>
  <c r="BJ254" i="1"/>
  <c r="BE146" i="1"/>
  <c r="BJ146" i="1"/>
  <c r="BC244" i="1"/>
  <c r="BJ244" i="1"/>
  <c r="BE144" i="1"/>
  <c r="BJ144" i="1"/>
  <c r="F44" i="3"/>
  <c r="BJ203" i="1"/>
  <c r="BE63" i="1"/>
  <c r="BJ63" i="1"/>
  <c r="BC34" i="1"/>
  <c r="BJ34" i="1"/>
  <c r="BC204" i="1"/>
  <c r="BJ204" i="1"/>
  <c r="BE61" i="1"/>
  <c r="BJ61" i="1"/>
  <c r="BC73" i="1"/>
  <c r="BJ73" i="1"/>
  <c r="BC130" i="1"/>
  <c r="BJ130" i="1"/>
  <c r="BC252" i="1"/>
  <c r="BJ252" i="1"/>
  <c r="BC108" i="1"/>
  <c r="BJ108" i="1"/>
  <c r="BC103" i="1"/>
  <c r="BJ103" i="1"/>
  <c r="BC202" i="1"/>
  <c r="BJ202" i="1"/>
  <c r="BC145" i="1"/>
  <c r="BJ145" i="1"/>
  <c r="BE102" i="1"/>
  <c r="BJ102" i="1"/>
  <c r="BC100" i="1"/>
  <c r="BJ100" i="1"/>
  <c r="BC129" i="1"/>
  <c r="BJ129" i="1"/>
  <c r="BC246" i="1"/>
  <c r="BJ246" i="1"/>
  <c r="BE201" i="1"/>
  <c r="BJ201" i="1"/>
  <c r="BC17" i="1"/>
  <c r="BJ17" i="1"/>
  <c r="BC115" i="1"/>
  <c r="BJ115" i="1"/>
  <c r="BC48" i="1"/>
  <c r="BJ48" i="1"/>
  <c r="BC22" i="1"/>
  <c r="BJ22" i="1"/>
  <c r="BC230" i="1"/>
  <c r="BJ230" i="1"/>
  <c r="BC125" i="1"/>
  <c r="BJ125" i="1"/>
  <c r="BC36" i="1"/>
  <c r="BJ36" i="1"/>
  <c r="BC126" i="1"/>
  <c r="BJ126" i="1"/>
  <c r="BE116" i="1"/>
  <c r="BJ116" i="1"/>
  <c r="BE143" i="1"/>
  <c r="BJ143" i="1"/>
  <c r="BC197" i="1"/>
  <c r="BJ197" i="1"/>
  <c r="BE228" i="1"/>
  <c r="BJ228" i="1"/>
  <c r="BC18" i="1"/>
  <c r="BJ18" i="1"/>
  <c r="BC16" i="1"/>
  <c r="BJ16" i="1"/>
  <c r="BE62" i="1"/>
  <c r="BJ62" i="1"/>
  <c r="T12" i="2"/>
  <c r="BE18" i="1"/>
  <c r="F42" i="3"/>
  <c r="BC62" i="1"/>
  <c r="BE94" i="1"/>
  <c r="BE108" i="1"/>
  <c r="BE73" i="1"/>
  <c r="F43" i="3"/>
  <c r="AM11" i="1"/>
  <c r="BD248" i="1"/>
  <c r="BE34" i="1"/>
  <c r="BE103" i="1"/>
  <c r="BE202" i="1"/>
  <c r="BE17" i="1"/>
  <c r="BC228" i="1"/>
  <c r="BE126" i="1"/>
  <c r="BE100" i="1"/>
  <c r="BE115" i="1"/>
  <c r="BE125" i="1"/>
  <c r="BE36" i="1"/>
  <c r="BC203" i="1"/>
  <c r="BE203" i="1"/>
  <c r="G44" i="3" s="1"/>
  <c r="AU11" i="1"/>
  <c r="AC11" i="1"/>
  <c r="AW223" i="1"/>
  <c r="T17" i="2" s="1"/>
  <c r="T18" i="2"/>
  <c r="C25" i="3"/>
  <c r="BG99" i="1"/>
  <c r="H25" i="3" s="1"/>
  <c r="BC61" i="1"/>
  <c r="BE204" i="1"/>
  <c r="BG38" i="1"/>
  <c r="H14" i="3" s="1"/>
  <c r="H54" i="3"/>
  <c r="BE124" i="1"/>
  <c r="BE244" i="1"/>
  <c r="BE246" i="1"/>
  <c r="BE145" i="1"/>
  <c r="BC316" i="1"/>
  <c r="BE316" i="1"/>
  <c r="BC56" i="1"/>
  <c r="BE56" i="1"/>
  <c r="BC77" i="1"/>
  <c r="BE77" i="1"/>
  <c r="AZ258" i="1"/>
  <c r="BG258" i="1" s="1"/>
  <c r="H53" i="3" s="1"/>
  <c r="BG259" i="1"/>
  <c r="BC41" i="1"/>
  <c r="BE41" i="1"/>
  <c r="BC98" i="1"/>
  <c r="BE98" i="1"/>
  <c r="BC87" i="1"/>
  <c r="BE87" i="1"/>
  <c r="BC200" i="1"/>
  <c r="BE200" i="1"/>
  <c r="G41" i="3" s="1"/>
  <c r="BC199" i="1"/>
  <c r="BE199" i="1"/>
  <c r="BC21" i="1"/>
  <c r="BE21" i="1"/>
  <c r="BC88" i="1"/>
  <c r="BE88" i="1"/>
  <c r="BC72" i="1"/>
  <c r="BE72" i="1"/>
  <c r="BC37" i="1"/>
  <c r="BE37" i="1"/>
  <c r="BC74" i="1"/>
  <c r="BE74" i="1"/>
  <c r="BC242" i="1"/>
  <c r="BE242" i="1"/>
  <c r="BD131" i="1"/>
  <c r="BE133" i="1"/>
  <c r="BC40" i="1"/>
  <c r="BE40" i="1"/>
  <c r="BC75" i="1"/>
  <c r="BE75" i="1"/>
  <c r="BC256" i="1"/>
  <c r="BE256" i="1"/>
  <c r="BC79" i="1"/>
  <c r="BE79" i="1"/>
  <c r="BC314" i="1"/>
  <c r="BE314" i="1"/>
  <c r="BC121" i="1"/>
  <c r="BE121" i="1"/>
  <c r="BE30" i="1"/>
  <c r="BC198" i="1"/>
  <c r="BE198" i="1"/>
  <c r="G39" i="3" s="1"/>
  <c r="BC141" i="1"/>
  <c r="BE141" i="1"/>
  <c r="BC140" i="1"/>
  <c r="BE140" i="1"/>
  <c r="BC31" i="1"/>
  <c r="BE31" i="1"/>
  <c r="BC78" i="1"/>
  <c r="BE78" i="1"/>
  <c r="BC86" i="1"/>
  <c r="BE86" i="1"/>
  <c r="BG131" i="1"/>
  <c r="H31" i="3" s="1"/>
  <c r="Y18" i="2"/>
  <c r="F54" i="3"/>
  <c r="G54" i="3" s="1"/>
  <c r="W16" i="2"/>
  <c r="BC63" i="1"/>
  <c r="BD255" i="1"/>
  <c r="BJ255" i="1" s="1"/>
  <c r="BG26" i="1"/>
  <c r="H12" i="3" s="1"/>
  <c r="BD89" i="1"/>
  <c r="F38" i="3"/>
  <c r="BC101" i="1"/>
  <c r="BD26" i="1"/>
  <c r="BD54" i="1"/>
  <c r="BE66" i="1"/>
  <c r="BC66" i="1"/>
  <c r="BD85" i="1"/>
  <c r="BE85" i="1" s="1"/>
  <c r="BG85" i="1"/>
  <c r="H23" i="3" s="1"/>
  <c r="BG68" i="1"/>
  <c r="H20" i="3" s="1"/>
  <c r="BG60" i="1"/>
  <c r="H19" i="3" s="1"/>
  <c r="BE129" i="1"/>
  <c r="BG139" i="1"/>
  <c r="H33" i="3" s="1"/>
  <c r="BD317" i="1"/>
  <c r="BJ317" i="1" s="1"/>
  <c r="BE252" i="1"/>
  <c r="BC143" i="1"/>
  <c r="BC80" i="1"/>
  <c r="BC144" i="1"/>
  <c r="F22" i="3"/>
  <c r="BC81" i="1"/>
  <c r="BC116" i="1"/>
  <c r="BC133" i="1"/>
  <c r="BD68" i="1"/>
  <c r="BD38" i="1"/>
  <c r="BJ38" i="1" s="1"/>
  <c r="BG118" i="1"/>
  <c r="H29" i="3" s="1"/>
  <c r="AH223" i="1"/>
  <c r="G17" i="2" s="1"/>
  <c r="BG76" i="1"/>
  <c r="H21" i="3" s="1"/>
  <c r="BD99" i="1"/>
  <c r="BC102" i="1"/>
  <c r="F41" i="3"/>
  <c r="BD112" i="1"/>
  <c r="BJ112" i="1" s="1"/>
  <c r="BD76" i="1"/>
  <c r="BJ76" i="1" s="1"/>
  <c r="BD139" i="1"/>
  <c r="BD118" i="1"/>
  <c r="BC146" i="1"/>
  <c r="AY47" i="1"/>
  <c r="V12" i="2" s="1"/>
  <c r="B12" i="4" s="1"/>
  <c r="BD310" i="1"/>
  <c r="F40" i="3"/>
  <c r="BD104" i="1"/>
  <c r="BE69" i="1"/>
  <c r="BG54" i="1"/>
  <c r="H18" i="3" s="1"/>
  <c r="C17" i="2"/>
  <c r="BD195" i="1"/>
  <c r="BJ195" i="1" s="1"/>
  <c r="X11" i="2"/>
  <c r="BD253" i="1"/>
  <c r="BG241" i="1"/>
  <c r="H49" i="3" s="1"/>
  <c r="E46" i="3"/>
  <c r="BC128" i="1"/>
  <c r="BE128" i="1"/>
  <c r="C52" i="3"/>
  <c r="H52" i="3"/>
  <c r="F39" i="3"/>
  <c r="BB11" i="1"/>
  <c r="BD224" i="1"/>
  <c r="BC227" i="1"/>
  <c r="C11" i="3"/>
  <c r="H11" i="3"/>
  <c r="AY194" i="1"/>
  <c r="BG195" i="1"/>
  <c r="BA11" i="1"/>
  <c r="I11" i="12" s="1"/>
  <c r="I20" i="12" s="1"/>
  <c r="BE308" i="1"/>
  <c r="C13" i="3"/>
  <c r="BG32" i="1"/>
  <c r="H13" i="3" s="1"/>
  <c r="BD20" i="1"/>
  <c r="BJ20" i="1" s="1"/>
  <c r="BC196" i="1"/>
  <c r="F37" i="3"/>
  <c r="BC64" i="1"/>
  <c r="BD60" i="1"/>
  <c r="BE64" i="1"/>
  <c r="F48" i="3"/>
  <c r="BC236" i="1"/>
  <c r="C47" i="3"/>
  <c r="BG224" i="1"/>
  <c r="H47" i="3" s="1"/>
  <c r="AY223" i="1"/>
  <c r="C22" i="3"/>
  <c r="BE81" i="1"/>
  <c r="G22" i="3" s="1"/>
  <c r="BG81" i="1"/>
  <c r="H22" i="3" s="1"/>
  <c r="BG104" i="1"/>
  <c r="H26" i="3" s="1"/>
  <c r="BE231" i="1"/>
  <c r="C17" i="3"/>
  <c r="H17" i="3"/>
  <c r="W13" i="2"/>
  <c r="AY111" i="1"/>
  <c r="BG111" i="1" s="1"/>
  <c r="C28" i="3"/>
  <c r="C24" i="3"/>
  <c r="H24" i="3"/>
  <c r="BD32" i="1"/>
  <c r="C30" i="3"/>
  <c r="BG123" i="1"/>
  <c r="H30" i="3" s="1"/>
  <c r="BD123" i="1"/>
  <c r="BC243" i="1"/>
  <c r="BD241" i="1"/>
  <c r="E16" i="3"/>
  <c r="X12" i="2"/>
  <c r="X13" i="2"/>
  <c r="E27" i="3"/>
  <c r="W12" i="2"/>
  <c r="D16" i="3"/>
  <c r="D9" i="3"/>
  <c r="W11" i="2"/>
  <c r="G17" i="3"/>
  <c r="F17" i="3"/>
  <c r="F20" i="12" l="1"/>
  <c r="G20" i="12"/>
  <c r="BD47" i="1"/>
  <c r="C20" i="12"/>
  <c r="D20" i="12"/>
  <c r="C14" i="4"/>
  <c r="BC253" i="1"/>
  <c r="BJ253" i="1"/>
  <c r="BC139" i="1"/>
  <c r="BJ139" i="1"/>
  <c r="BC248" i="1"/>
  <c r="BJ248" i="1"/>
  <c r="BC32" i="1"/>
  <c r="BJ32" i="1"/>
  <c r="BC99" i="1"/>
  <c r="BJ99" i="1"/>
  <c r="BC54" i="1"/>
  <c r="BJ54" i="1"/>
  <c r="F24" i="3"/>
  <c r="BJ89" i="1"/>
  <c r="AW11" i="1"/>
  <c r="BC118" i="1"/>
  <c r="BJ118" i="1"/>
  <c r="BC131" i="1"/>
  <c r="BJ131" i="1"/>
  <c r="BC241" i="1"/>
  <c r="BJ241" i="1"/>
  <c r="BC60" i="1"/>
  <c r="BJ60" i="1"/>
  <c r="BC123" i="1"/>
  <c r="BJ123" i="1"/>
  <c r="BC224" i="1"/>
  <c r="BJ224" i="1"/>
  <c r="BC104" i="1"/>
  <c r="BJ104" i="1"/>
  <c r="BC68" i="1"/>
  <c r="BJ68" i="1"/>
  <c r="BC85" i="1"/>
  <c r="BJ85" i="1"/>
  <c r="BC26" i="1"/>
  <c r="BJ26" i="1"/>
  <c r="F15" i="3"/>
  <c r="BJ44" i="1"/>
  <c r="BC195" i="1"/>
  <c r="BD194" i="1"/>
  <c r="BE194" i="1" s="1"/>
  <c r="BE99" i="1"/>
  <c r="G25" i="3" s="1"/>
  <c r="F31" i="3"/>
  <c r="BE131" i="1"/>
  <c r="G31" i="3" s="1"/>
  <c r="D53" i="3"/>
  <c r="AZ223" i="1"/>
  <c r="BG223" i="1" s="1"/>
  <c r="BC259" i="1"/>
  <c r="BE259" i="1"/>
  <c r="BC317" i="1"/>
  <c r="BE317" i="1"/>
  <c r="BC255" i="1"/>
  <c r="BE255" i="1"/>
  <c r="G52" i="3" s="1"/>
  <c r="G23" i="3"/>
  <c r="F52" i="3"/>
  <c r="F23" i="3"/>
  <c r="G24" i="3"/>
  <c r="BE54" i="1"/>
  <c r="G18" i="3" s="1"/>
  <c r="BE26" i="1"/>
  <c r="G12" i="3" s="1"/>
  <c r="BC89" i="1"/>
  <c r="F12" i="3"/>
  <c r="F18" i="3"/>
  <c r="BD258" i="1"/>
  <c r="AA12" i="2"/>
  <c r="BE76" i="1"/>
  <c r="G21" i="3" s="1"/>
  <c r="BC76" i="1"/>
  <c r="BE112" i="1"/>
  <c r="G28" i="3" s="1"/>
  <c r="BC112" i="1"/>
  <c r="BE38" i="1"/>
  <c r="G14" i="3" s="1"/>
  <c r="BC38" i="1"/>
  <c r="F33" i="3"/>
  <c r="BE20" i="1"/>
  <c r="G11" i="3" s="1"/>
  <c r="BC20" i="1"/>
  <c r="F21" i="3"/>
  <c r="F14" i="3"/>
  <c r="BE68" i="1"/>
  <c r="G20" i="3" s="1"/>
  <c r="F20" i="3"/>
  <c r="BD111" i="1"/>
  <c r="BE139" i="1"/>
  <c r="G33" i="3" s="1"/>
  <c r="F28" i="3"/>
  <c r="C16" i="3"/>
  <c r="H16" i="3" s="1"/>
  <c r="F25" i="3"/>
  <c r="BG47" i="1"/>
  <c r="BE195" i="1"/>
  <c r="BE118" i="1"/>
  <c r="G29" i="3" s="1"/>
  <c r="F29" i="3"/>
  <c r="BE104" i="1"/>
  <c r="G26" i="3" s="1"/>
  <c r="F26" i="3"/>
  <c r="E57" i="3"/>
  <c r="F51" i="3"/>
  <c r="BE32" i="1"/>
  <c r="G13" i="3" s="1"/>
  <c r="F13" i="3"/>
  <c r="BE224" i="1"/>
  <c r="G47" i="3" s="1"/>
  <c r="C13" i="4"/>
  <c r="X20" i="2"/>
  <c r="F49" i="3"/>
  <c r="BE241" i="1"/>
  <c r="G49" i="3" s="1"/>
  <c r="F11" i="3"/>
  <c r="F47" i="3"/>
  <c r="C46" i="3"/>
  <c r="V17" i="2"/>
  <c r="B15" i="4" s="1"/>
  <c r="V16" i="2"/>
  <c r="AA16" i="2" s="1"/>
  <c r="C36" i="3"/>
  <c r="H36" i="3" s="1"/>
  <c r="C14" i="11"/>
  <c r="BG194" i="1"/>
  <c r="BE123" i="1"/>
  <c r="G30" i="3" s="1"/>
  <c r="F30" i="3"/>
  <c r="V13" i="2"/>
  <c r="B13" i="4" s="1"/>
  <c r="C27" i="3"/>
  <c r="H27" i="3" s="1"/>
  <c r="F19" i="3"/>
  <c r="BE60" i="1"/>
  <c r="G19" i="3" s="1"/>
  <c r="C11" i="4"/>
  <c r="C12" i="4"/>
  <c r="D12" i="4" s="1"/>
  <c r="BC47" i="1" l="1"/>
  <c r="BJ47" i="1"/>
  <c r="BC111" i="1"/>
  <c r="BJ111" i="1"/>
  <c r="BC194" i="1"/>
  <c r="BJ194" i="1"/>
  <c r="BC258" i="1"/>
  <c r="BD223" i="1"/>
  <c r="D46" i="3"/>
  <c r="H46" i="3" s="1"/>
  <c r="W17" i="2"/>
  <c r="C15" i="4" s="1"/>
  <c r="D15" i="4" s="1"/>
  <c r="AZ11" i="1"/>
  <c r="I10" i="12" s="1"/>
  <c r="I19" i="12" s="1"/>
  <c r="BE258" i="1"/>
  <c r="G53" i="3" s="1"/>
  <c r="F53" i="3"/>
  <c r="BE47" i="1"/>
  <c r="BE111" i="1"/>
  <c r="F27" i="3"/>
  <c r="G27" i="3" s="1"/>
  <c r="Y13" i="2"/>
  <c r="Z13" i="2" s="1"/>
  <c r="F16" i="3"/>
  <c r="G16" i="3" s="1"/>
  <c r="Y12" i="2"/>
  <c r="Z12" i="2" s="1"/>
  <c r="F36" i="3"/>
  <c r="G36" i="3" s="1"/>
  <c r="Y16" i="2"/>
  <c r="Z16" i="2" s="1"/>
  <c r="D13" i="4"/>
  <c r="E14" i="11"/>
  <c r="E17" i="11" s="1"/>
  <c r="F14" i="11"/>
  <c r="C17" i="11"/>
  <c r="F17" i="11" s="1"/>
  <c r="B14" i="4"/>
  <c r="D14" i="4" s="1"/>
  <c r="AA13" i="2"/>
  <c r="F19" i="12" l="1"/>
  <c r="G19" i="12"/>
  <c r="C19" i="12"/>
  <c r="D19" i="12"/>
  <c r="BC223" i="1"/>
  <c r="BJ223" i="1"/>
  <c r="C21" i="4"/>
  <c r="AA17" i="2"/>
  <c r="D57" i="3"/>
  <c r="W20" i="2"/>
  <c r="F46" i="3"/>
  <c r="G46" i="3" s="1"/>
  <c r="Y17" i="2"/>
  <c r="Z17" i="2" s="1"/>
  <c r="BE223" i="1"/>
  <c r="AY15" i="1" l="1"/>
  <c r="BD15" i="1" s="1"/>
  <c r="BJ15" i="1" s="1"/>
  <c r="AB14" i="1"/>
  <c r="AH14" i="1" s="1"/>
  <c r="AH15" i="1"/>
  <c r="AB13" i="1" l="1"/>
  <c r="BC15" i="1"/>
  <c r="BE15" i="1"/>
  <c r="BG15" i="1"/>
  <c r="AY14" i="1"/>
  <c r="C11" i="2" l="1"/>
  <c r="AB11" i="1"/>
  <c r="AH13" i="1"/>
  <c r="G11" i="2" s="1"/>
  <c r="BG14" i="1"/>
  <c r="H10" i="3" s="1"/>
  <c r="BD14" i="1"/>
  <c r="BJ14" i="1" s="1"/>
  <c r="AY13" i="1"/>
  <c r="C10" i="3"/>
  <c r="AH11" i="1" l="1"/>
  <c r="F10" i="3"/>
  <c r="BD13" i="1"/>
  <c r="BJ13" i="1" s="1"/>
  <c r="BC14" i="1"/>
  <c r="BE14" i="1"/>
  <c r="G10" i="3" s="1"/>
  <c r="C9" i="3"/>
  <c r="V11" i="2"/>
  <c r="BG13" i="1"/>
  <c r="AY11" i="1"/>
  <c r="H20" i="12" l="1"/>
  <c r="H19" i="12"/>
  <c r="E20" i="12"/>
  <c r="E19" i="12"/>
  <c r="B20" i="12"/>
  <c r="B19" i="12"/>
  <c r="V20" i="2"/>
  <c r="AA20" i="2" s="1"/>
  <c r="C57" i="3"/>
  <c r="BG11" i="1"/>
  <c r="BC13" i="1"/>
  <c r="BC11" i="1" s="1"/>
  <c r="Y11" i="2"/>
  <c r="Z11" i="2" s="1"/>
  <c r="BD11" i="1"/>
  <c r="I12" i="12" s="1"/>
  <c r="I21" i="12" s="1"/>
  <c r="F9" i="3"/>
  <c r="G9" i="3" s="1"/>
  <c r="AA11" i="2"/>
  <c r="B11" i="4"/>
  <c r="BE13" i="1"/>
  <c r="H9" i="3"/>
  <c r="G21" i="12" l="1"/>
  <c r="H21" i="12"/>
  <c r="H23" i="12" s="1"/>
  <c r="E21" i="12"/>
  <c r="F21" i="12"/>
  <c r="C21" i="12"/>
  <c r="D21" i="12"/>
  <c r="I23" i="12"/>
  <c r="B21" i="12"/>
  <c r="B23" i="12" s="1"/>
  <c r="C23" i="12"/>
  <c r="K23" i="12"/>
  <c r="J23" i="12"/>
  <c r="BJ11" i="1"/>
  <c r="D23" i="12"/>
  <c r="C13" i="12"/>
  <c r="B21" i="4"/>
  <c r="D21" i="4" s="1"/>
  <c r="D11" i="4"/>
  <c r="H57" i="3"/>
  <c r="Y20" i="2"/>
  <c r="Z20" i="2" s="1"/>
  <c r="F57" i="3"/>
  <c r="G57" i="3" s="1"/>
  <c r="BE11" i="1"/>
  <c r="H13" i="12" l="1"/>
  <c r="E23" i="12"/>
  <c r="E13" i="12"/>
  <c r="G23" i="12"/>
  <c r="G13" i="12"/>
  <c r="F23" i="12"/>
  <c r="F13" i="12"/>
  <c r="L23" i="12"/>
  <c r="M23" i="12"/>
  <c r="BJ258" i="1"/>
  <c r="BJ25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jpizarro</author>
    <author>Jose Manuel Pizarro Aguero</author>
    <author xml:space="preserve"> </author>
  </authors>
  <commentList>
    <comment ref="BE8" authorId="0" shapeId="0" xr:uid="{00000000-0006-0000-0000-000001000000}">
      <text>
        <r>
          <rPr>
            <sz val="8"/>
            <color indexed="81"/>
            <rFont val="Tahoma"/>
            <family val="2"/>
          </rPr>
          <t>Esta proyeccion de ejecucion comprende lo devengado y lo comprometido</t>
        </r>
      </text>
    </comment>
    <comment ref="AV9" authorId="1" shapeId="0" xr:uid="{00000000-0006-0000-0000-000002000000}">
      <text>
        <r>
          <rPr>
            <b/>
            <sz val="9"/>
            <color indexed="81"/>
            <rFont val="Tahoma"/>
            <family val="2"/>
          </rPr>
          <t>Jose Manuel Pizarro Aguero:</t>
        </r>
        <r>
          <rPr>
            <sz val="9"/>
            <color indexed="81"/>
            <rFont val="Tahoma"/>
            <family val="2"/>
          </rPr>
          <t xml:space="preserve">
EXTRAODINARIO H-09-ALCANCE 176 19-7-2017</t>
        </r>
      </text>
    </comment>
    <comment ref="AA49" authorId="2" shapeId="0" xr:uid="{00000000-0006-0000-0000-000003000000}">
      <text>
        <r>
          <rPr>
            <b/>
            <sz val="8"/>
            <color indexed="81"/>
            <rFont val="Tahoma"/>
            <family val="2"/>
          </rPr>
          <t xml:space="preserve"> :</t>
        </r>
        <r>
          <rPr>
            <sz val="8"/>
            <color indexed="81"/>
            <rFont val="Tahoma"/>
            <family val="2"/>
          </rPr>
          <t xml:space="preserve">
Edificio 233
parqueo 7
</t>
        </r>
      </text>
    </comment>
    <comment ref="AA51" authorId="2" shapeId="0" xr:uid="{00000000-0006-0000-0000-000004000000}">
      <text>
        <r>
          <rPr>
            <b/>
            <sz val="8"/>
            <color indexed="81"/>
            <rFont val="Tahoma"/>
            <family val="2"/>
          </rPr>
          <t xml:space="preserve"> :</t>
        </r>
        <r>
          <rPr>
            <sz val="8"/>
            <color indexed="81"/>
            <rFont val="Tahoma"/>
            <family val="2"/>
          </rPr>
          <t xml:space="preserve">
CECIS
</t>
        </r>
      </text>
    </comment>
    <comment ref="AI304" authorId="0" shapeId="0" xr:uid="{00000000-0006-0000-0000-000005000000}">
      <text>
        <r>
          <rPr>
            <b/>
            <sz val="8"/>
            <color indexed="81"/>
            <rFont val="Tahoma"/>
            <family val="2"/>
          </rPr>
          <t>jpizarro:</t>
        </r>
        <r>
          <rPr>
            <sz val="8"/>
            <color indexed="81"/>
            <rFont val="Tahoma"/>
            <family val="2"/>
          </rPr>
          <t xml:space="preserve">
PRESENTADA EN EL MES DE ABRIL JUEVES 22 OFICIO DM-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jpizarro</author>
  </authors>
  <commentList>
    <comment ref="G6" authorId="0" shapeId="0" xr:uid="{00000000-0006-0000-0200-000001000000}">
      <text>
        <r>
          <rPr>
            <b/>
            <sz val="8"/>
            <color indexed="81"/>
            <rFont val="Tahoma"/>
            <family val="2"/>
          </rPr>
          <t>E</t>
        </r>
        <r>
          <rPr>
            <sz val="8"/>
            <color indexed="81"/>
            <rFont val="Tahoma"/>
            <family val="2"/>
          </rPr>
          <t>sta proyeccion de ejecucion comprende lo devengado mas lo comprometido</t>
        </r>
      </text>
    </comment>
    <comment ref="H6" authorId="0" shapeId="0" xr:uid="{00000000-0006-0000-0200-000002000000}">
      <text>
        <r>
          <rPr>
            <sz val="8"/>
            <color indexed="81"/>
            <rFont val="Tahoma"/>
            <family val="2"/>
          </rPr>
          <t>Esta proyeccion de ejecucion comprende lo devengado mas lo comprometido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jpizarro</author>
  </authors>
  <commentList>
    <comment ref="F7" authorId="0" shapeId="0" xr:uid="{00000000-0006-0000-0900-000001000000}">
      <text>
        <r>
          <rPr>
            <b/>
            <sz val="8"/>
            <color indexed="81"/>
            <rFont val="Tahoma"/>
            <family val="2"/>
          </rPr>
          <t>jpizarro:</t>
        </r>
        <r>
          <rPr>
            <sz val="8"/>
            <color indexed="81"/>
            <rFont val="Tahoma"/>
            <family val="2"/>
          </rPr>
          <t xml:space="preserve">
Esta proyeccion de ejecucion comprende SOLO LO devengado 
</t>
        </r>
      </text>
    </comment>
  </commentList>
</comments>
</file>

<file path=xl/sharedStrings.xml><?xml version="1.0" encoding="utf-8"?>
<sst xmlns="http://schemas.openxmlformats.org/spreadsheetml/2006/main" count="1020" uniqueCount="666">
  <si>
    <t xml:space="preserve"> </t>
  </si>
  <si>
    <t xml:space="preserve">MINISTERIO DE CIENCIA Y TECNOLOGIA </t>
  </si>
  <si>
    <t>-En colones-</t>
  </si>
  <si>
    <t>Extralimite</t>
  </si>
  <si>
    <t>Partida/Subpartida</t>
  </si>
  <si>
    <t>SEMESTRE</t>
  </si>
  <si>
    <t>Código</t>
  </si>
  <si>
    <t>Descripción</t>
  </si>
  <si>
    <t>Limite</t>
  </si>
  <si>
    <t>I</t>
  </si>
  <si>
    <t>II</t>
  </si>
  <si>
    <t>TOTAL</t>
  </si>
  <si>
    <t>REMUNERACIONES</t>
  </si>
  <si>
    <t>REMUNERACIONES BÁSICAS</t>
  </si>
  <si>
    <t xml:space="preserve">Sueldos para cargos fijos </t>
  </si>
  <si>
    <t>Jornales</t>
  </si>
  <si>
    <t>Servicios especiales</t>
  </si>
  <si>
    <t>Sueldos a base de comisión</t>
  </si>
  <si>
    <t xml:space="preserve">Suplencias </t>
  </si>
  <si>
    <t>REMUNERACIONES EVENTUALES</t>
  </si>
  <si>
    <t>Tiempo extraordinario</t>
  </si>
  <si>
    <t>Recargo de funciones</t>
  </si>
  <si>
    <t>Disponibilidad laboral</t>
  </si>
  <si>
    <t>Compensación de vacaciones</t>
  </si>
  <si>
    <t>Dietas</t>
  </si>
  <si>
    <t>INCENTIVOS SALARIALES</t>
  </si>
  <si>
    <t>Retribución por años servidos</t>
  </si>
  <si>
    <t>Restricción al ejercicio liberal de la profesión</t>
  </si>
  <si>
    <t>Decimotercer mes</t>
  </si>
  <si>
    <t>Salario escolar</t>
  </si>
  <si>
    <t>Otros incentivos salariales</t>
  </si>
  <si>
    <t>CONTRIB. PATR. AL DESARROLLO Y LA SEG. SOCIAL</t>
  </si>
  <si>
    <t>Contribución Patronal al Seguro de Salud CCSS</t>
  </si>
  <si>
    <t xml:space="preserve">Contribución Patronal al Instituto Mixto de Ayuda Social </t>
  </si>
  <si>
    <t xml:space="preserve">Contribución Patronal al Instituto Nacional de Aprendizaje  </t>
  </si>
  <si>
    <t>Contribución Patronal al FODESAF</t>
  </si>
  <si>
    <t>Contribución Patronal al BPDC</t>
  </si>
  <si>
    <t xml:space="preserve">CONTRIB. PATR. FDOS  PENS. Y OTROS FDOS DE CAPITALIZ. </t>
  </si>
  <si>
    <t>Contribución Patronal al Seguro de Pensiones de la CCSS</t>
  </si>
  <si>
    <t>Aporte Patronal al Régimen Obligatorio de Pensiones Compl.</t>
  </si>
  <si>
    <t xml:space="preserve">Aporte Patronal al Fondo de Capitalización Laboral </t>
  </si>
  <si>
    <t>Contribución Patronal a otros fondos adm. por entes públicos</t>
  </si>
  <si>
    <t>Contribución Patronal a otros fondos adm. por entes privados</t>
  </si>
  <si>
    <t>REMUNERACIONES DIVERSAS</t>
  </si>
  <si>
    <t>Gastos de representación personal</t>
  </si>
  <si>
    <t>Otras remuneraciones</t>
  </si>
  <si>
    <t xml:space="preserve">SERVICIOS </t>
  </si>
  <si>
    <t xml:space="preserve">ALQUILERES </t>
  </si>
  <si>
    <t>Alquiler de edificios, locales y terrenos</t>
  </si>
  <si>
    <t>Alquiler de maquinaria, equipo y mobiliario</t>
  </si>
  <si>
    <t>Alquiler de equipo de cómputo</t>
  </si>
  <si>
    <t>Alquileres y derechos para telecomunicaciones</t>
  </si>
  <si>
    <t>Otros alquileres</t>
  </si>
  <si>
    <t>SERVICIOS BÁSICOS</t>
  </si>
  <si>
    <t xml:space="preserve">Servicio de agua y alcantarillado </t>
  </si>
  <si>
    <t>Servicio de energía eléctrica</t>
  </si>
  <si>
    <t>Servicio de correo</t>
  </si>
  <si>
    <t>Servicio de telecomunicaciones</t>
  </si>
  <si>
    <t xml:space="preserve">Otros servicios básicos </t>
  </si>
  <si>
    <t>SERVICIOS COMERCIALES Y FINANCIEROS</t>
  </si>
  <si>
    <t xml:space="preserve">Información </t>
  </si>
  <si>
    <t>Publicidad y propaganda</t>
  </si>
  <si>
    <t>Impresión, encuadernación y otros</t>
  </si>
  <si>
    <t>Transporte de bienes</t>
  </si>
  <si>
    <t>Servicios aduaneros</t>
  </si>
  <si>
    <t>Comisiones y gastos por serv. financieros y comerc.</t>
  </si>
  <si>
    <t>Servicios de transf. electrónica de información</t>
  </si>
  <si>
    <t>SERVICIOS DE GESTIÓN Y APOYO</t>
  </si>
  <si>
    <t>Servicios médicos y de laboratorio</t>
  </si>
  <si>
    <t xml:space="preserve">Servicios jurídicos </t>
  </si>
  <si>
    <t>Servicios de ingeniería</t>
  </si>
  <si>
    <t>Servicios en ciencias económicas y sociales</t>
  </si>
  <si>
    <t>Servicios de desarrollo de sistemas informáticos</t>
  </si>
  <si>
    <t xml:space="preserve">Servicios generales </t>
  </si>
  <si>
    <t>Otros servicios de gestión y apoyo</t>
  </si>
  <si>
    <t>GASTOS DE VIAJE Y TRANSPORTE</t>
  </si>
  <si>
    <t>Transporte dentro del país</t>
  </si>
  <si>
    <t>Viáticos dentro del país</t>
  </si>
  <si>
    <t>Transporte en el exterior</t>
  </si>
  <si>
    <t>Viáticos en el exterior</t>
  </si>
  <si>
    <t>SEGUROS, REASEGUROS Y OTRAS OBLIGACIONES</t>
  </si>
  <si>
    <t xml:space="preserve">Seguros </t>
  </si>
  <si>
    <t xml:space="preserve">Reaseguros </t>
  </si>
  <si>
    <t>Obligaciones por contratos de seguros</t>
  </si>
  <si>
    <t>CAPACITACIÓN Y PROTOCOLO</t>
  </si>
  <si>
    <t>Actividades de capacitación</t>
  </si>
  <si>
    <t xml:space="preserve">Actividades protocolarias y sociales </t>
  </si>
  <si>
    <t>Gastos de representación institucional</t>
  </si>
  <si>
    <t>MANT. Y REP.</t>
  </si>
  <si>
    <t>Mant. de edificios, locales y terrenos</t>
  </si>
  <si>
    <t>Mant. de vías de comunicación</t>
  </si>
  <si>
    <t>Mant. de instalaciones y otras obras</t>
  </si>
  <si>
    <t>Mant. y rep. de maquinaria y equipo de producción</t>
  </si>
  <si>
    <t>Mant. y rep. de equipo de transporte</t>
  </si>
  <si>
    <t>Mant. y rep. de equipo de comunicación</t>
  </si>
  <si>
    <t>Mant. y rep. de equipo y mobiliario de oficina</t>
  </si>
  <si>
    <t>Mant. y rep. de equipo de cómputo y  sist. de inf.</t>
  </si>
  <si>
    <t>IMPUESTOS</t>
  </si>
  <si>
    <t>Impuestos sobre ingresos y utilidades</t>
  </si>
  <si>
    <t xml:space="preserve">Impuestos sobre bienes inmuebles          </t>
  </si>
  <si>
    <t>Impuestos de patentes</t>
  </si>
  <si>
    <t>Otros impuestos</t>
  </si>
  <si>
    <t>SERVICIOS DIVERSOS</t>
  </si>
  <si>
    <t>Servicios de regulación</t>
  </si>
  <si>
    <t>Int. moratorios y multas</t>
  </si>
  <si>
    <t>Gastos de oficinas en el exterior</t>
  </si>
  <si>
    <t>Gastos de misiones especiales en el exterior</t>
  </si>
  <si>
    <t>Deducibles</t>
  </si>
  <si>
    <t>Otros servicios no especificados</t>
  </si>
  <si>
    <t>MATERIALES Y SUMINISTROS</t>
  </si>
  <si>
    <t>PRODUCTOS QUÍMICOS Y CONEXOS</t>
  </si>
  <si>
    <t>Combustibles y lubricantes</t>
  </si>
  <si>
    <t>Productos farmacéuticos y medicinales</t>
  </si>
  <si>
    <t>Productos veterinarios</t>
  </si>
  <si>
    <t xml:space="preserve">Tintas, pinturas y diluyentes </t>
  </si>
  <si>
    <t>Otros productos químicos y conexos</t>
  </si>
  <si>
    <t xml:space="preserve">ALIMENTOS Y PRODUCTOS AGROPECUARIOS </t>
  </si>
  <si>
    <t>Productos pecuarios y otras especies</t>
  </si>
  <si>
    <t>Productos agroforestales</t>
  </si>
  <si>
    <t>Alimentos y bebidas</t>
  </si>
  <si>
    <t>Alimentos para animales</t>
  </si>
  <si>
    <t>MATERIALES Y PROD. DE USO EN LA CONSTR. Y MANT.</t>
  </si>
  <si>
    <t>Materiales y productos metálicos</t>
  </si>
  <si>
    <t>Materiales y productos minerales y asfálticos</t>
  </si>
  <si>
    <t>Madera y sus derivados</t>
  </si>
  <si>
    <t>Materiales y productos eléctricos, telef. y de cómputo</t>
  </si>
  <si>
    <t>Materiales y productos de vidrio</t>
  </si>
  <si>
    <t>Materiales y productos de plástico</t>
  </si>
  <si>
    <t>Otros materiales y productos de uso en la construcción y mantenimiento</t>
  </si>
  <si>
    <t>HERRAMIENTAS, REPUESTOS Y ACCESORIOS</t>
  </si>
  <si>
    <t>Herramientas e instrumentos</t>
  </si>
  <si>
    <t>Repuestos y accesorios</t>
  </si>
  <si>
    <t>BIENES PARA LA PRODUCCIÓN Y COMERCIALIZACIÓN</t>
  </si>
  <si>
    <t>Materia prima</t>
  </si>
  <si>
    <t>Productos terminados</t>
  </si>
  <si>
    <t>Energía eléctrica</t>
  </si>
  <si>
    <t>Otros bienes para la producción y comercialización</t>
  </si>
  <si>
    <t>ÚTILES, MATERIALES Y SUMINISTROS DIVERSOS</t>
  </si>
  <si>
    <t>Útiles y materiales de oficina y cómputo</t>
  </si>
  <si>
    <t>Útiles y materiales médico, hospitalario y de investig.</t>
  </si>
  <si>
    <t>Productos de papel, cartón e impresos</t>
  </si>
  <si>
    <t>Textiles y vestuario</t>
  </si>
  <si>
    <t>Útiles y materiales de limpieza</t>
  </si>
  <si>
    <t>Útiles y materiales de resguardo y seguridad</t>
  </si>
  <si>
    <t>Útiles y materiales de cocina y comedor</t>
  </si>
  <si>
    <t>Otros útiles, materiales y suministros diversos</t>
  </si>
  <si>
    <t xml:space="preserve">INT. Y COMISIONES </t>
  </si>
  <si>
    <t>INT. SOBRE TÍTULOS VALORES</t>
  </si>
  <si>
    <t xml:space="preserve">Int. sobre títulos valores internos de corto plazo </t>
  </si>
  <si>
    <t>Int. sobre títulos valores internos de largo plazo</t>
  </si>
  <si>
    <t>Int. sobre tít. valores del sector externo de corto plazo</t>
  </si>
  <si>
    <t>Int. sobre tít. valores del sector externo de largo plazo</t>
  </si>
  <si>
    <t>INT. SOBRE PRÉSTAMOS</t>
  </si>
  <si>
    <t xml:space="preserve">Int. sobre préstamos del Gobierno Central </t>
  </si>
  <si>
    <t>Int. sobre préstamos de Órganos Desconcentrados</t>
  </si>
  <si>
    <t>Int. sobre préstamos de Inst. Descentraliz. no Empres.</t>
  </si>
  <si>
    <t>Int. sobre préstamos de Gobiernos Locales</t>
  </si>
  <si>
    <t>Int. sobre préstamos de Empresas Púb. no Financieras</t>
  </si>
  <si>
    <t xml:space="preserve">Int. sobre préstamos de Instituciones Púb. Financieras   </t>
  </si>
  <si>
    <t>Int. sobre préstamos del Sector Privado</t>
  </si>
  <si>
    <t>Int. sobre préstamos del Sector Externo</t>
  </si>
  <si>
    <t>INT. SOBRE OTRAS OBLIGACIONES</t>
  </si>
  <si>
    <t>Int. sobre depósitos bancarios a la vista</t>
  </si>
  <si>
    <t>Otros Int. sobre otras obligaciones</t>
  </si>
  <si>
    <t>COMISIONES Y OTROS GASTOS</t>
  </si>
  <si>
    <t>Comisiones y otros gastos sobre títulos valores internos</t>
  </si>
  <si>
    <t>Comisiones  y otros gastos sobre tít. valores del sector externo</t>
  </si>
  <si>
    <t>Comisiones y otros gastos sobre préstamos internos</t>
  </si>
  <si>
    <t>Comisiones y otros gastos sobre prést.del sector externo</t>
  </si>
  <si>
    <t>Diferencias por tipo de cambio</t>
  </si>
  <si>
    <t>ACTIVOS FINANCIEROS</t>
  </si>
  <si>
    <t>PRÉSTAMOS</t>
  </si>
  <si>
    <t>Préstamos al Gobierno Central</t>
  </si>
  <si>
    <t>Préstamos a Órganos Desconcentrados</t>
  </si>
  <si>
    <t>Préstamos a Instituc. Descentraliz. no  Empresariales</t>
  </si>
  <si>
    <t>Préstamos a Gobiernos Locales</t>
  </si>
  <si>
    <t>Préstamos a Empresas Públicas no Financieras</t>
  </si>
  <si>
    <t>Préstamos a Instituciones Públicas Financieras</t>
  </si>
  <si>
    <t>Préstamos al Sector Privado</t>
  </si>
  <si>
    <t>Préstamos al  Sector Externo</t>
  </si>
  <si>
    <t>ADQUISICIÓN DE VALORES</t>
  </si>
  <si>
    <t>Adquisición de valores del Gobierno Central</t>
  </si>
  <si>
    <t>Adquisición de valores de Órganos Desconcentrados</t>
  </si>
  <si>
    <t>Adquis. de valores de Inst. Descentraliz. no Empresariales</t>
  </si>
  <si>
    <t>Adquisición de valores de Gobiernos Locales</t>
  </si>
  <si>
    <t>Adquisición de valores de Empresas Púb. no Financieras</t>
  </si>
  <si>
    <t xml:space="preserve">Adquisición de valores de Instituciones Púb. Financieras </t>
  </si>
  <si>
    <t>Adquisición de valores del Sector Privado</t>
  </si>
  <si>
    <t>Adquisición de valores del Sector Externo</t>
  </si>
  <si>
    <t>OTROS ACTIVOS FINANCIEROS</t>
  </si>
  <si>
    <t>Aportes de Capital a Empresas</t>
  </si>
  <si>
    <t>Otros activos financieros</t>
  </si>
  <si>
    <t>BIENES DURADEROS</t>
  </si>
  <si>
    <t>MAQUINARIA, EQUIPO Y MOBILARIO</t>
  </si>
  <si>
    <t>Maquinaria y equipo para la producción</t>
  </si>
  <si>
    <t>Equipo de transporte</t>
  </si>
  <si>
    <t>Equipo de comunicación</t>
  </si>
  <si>
    <t>Equipo y mobiliario de oficina</t>
  </si>
  <si>
    <t>Equipo y programas de  cómputo</t>
  </si>
  <si>
    <t>Equipo sanitario, de laboratorio e investigación</t>
  </si>
  <si>
    <t>Equipo y mobiliario educacional, deportivo y recreativo</t>
  </si>
  <si>
    <t>Maquinaria, equipo y mobiliario diverso</t>
  </si>
  <si>
    <t>CONSTRUCCIONES, ADICIONES Y MEJORAS</t>
  </si>
  <si>
    <t>Edificios</t>
  </si>
  <si>
    <t>Vías de comunicación terrestre</t>
  </si>
  <si>
    <t>Vías férreas</t>
  </si>
  <si>
    <t>Obras marítimas y fluviales</t>
  </si>
  <si>
    <t>Aeropuertos</t>
  </si>
  <si>
    <t>Obras Urbanísticas</t>
  </si>
  <si>
    <t>Instalaciones</t>
  </si>
  <si>
    <t>Otras construcciones adiciones y mejoras</t>
  </si>
  <si>
    <t>BIENES PREEXISTENTES</t>
  </si>
  <si>
    <t>Terrenos</t>
  </si>
  <si>
    <t>Edificios preexistentes</t>
  </si>
  <si>
    <t>Otras obras preexistentes</t>
  </si>
  <si>
    <t>BIENES DURADEROS DIVERSOS</t>
  </si>
  <si>
    <t>Semovientes</t>
  </si>
  <si>
    <t>Piezas y obras de colección</t>
  </si>
  <si>
    <t>Bienes intangibles</t>
  </si>
  <si>
    <t>Otros bienes duraderos</t>
  </si>
  <si>
    <t>TRANSF. CORRIENTES</t>
  </si>
  <si>
    <t>TRANSF. CORRIENTES AL SECTOR PÚBLICO</t>
  </si>
  <si>
    <t>Transferencias corrientes al Gobierno Central</t>
  </si>
  <si>
    <t>Transferencias corrientes a Órganos Desconcentrados</t>
  </si>
  <si>
    <t>Transferencias corrientes a Instituciones Descentralizadas No Empresariales</t>
  </si>
  <si>
    <t>Caja Costarricense del Seguro Social IP 200</t>
  </si>
  <si>
    <t>Caja Costarricense del Seguro Social IP 202</t>
  </si>
  <si>
    <t>Transferencias corrientes a Gobiernos Locales</t>
  </si>
  <si>
    <t>Transferencias corrientes a Empresas Públicas No Financieras</t>
  </si>
  <si>
    <t>Transferencias corrientes a Instituciones Públicas Financieras</t>
  </si>
  <si>
    <t>Dividendos</t>
  </si>
  <si>
    <t>Fondos en Fideicomiso para gasto corriente</t>
  </si>
  <si>
    <t>Impuestos por transferir</t>
  </si>
  <si>
    <t>TRANSF. CORRIENTES A PERSONAS</t>
  </si>
  <si>
    <t>Becas a funcionarios</t>
  </si>
  <si>
    <t>Becas a terceras personas</t>
  </si>
  <si>
    <t xml:space="preserve">Ayudas a funcionarios </t>
  </si>
  <si>
    <t>Otras Transf. a personas</t>
  </si>
  <si>
    <t xml:space="preserve">PRESTACIONES </t>
  </si>
  <si>
    <t>Prestaciones legales</t>
  </si>
  <si>
    <t xml:space="preserve">Pensiones y jubilaciones contributivas </t>
  </si>
  <si>
    <t xml:space="preserve">Pensiones no contributivas </t>
  </si>
  <si>
    <t xml:space="preserve">Decimotercer mes de pensiones y  jubilaciones </t>
  </si>
  <si>
    <t>Cuota patronal de pensiones y jubil., contrib. y no contrib.</t>
  </si>
  <si>
    <t>Otras prestaciones</t>
  </si>
  <si>
    <t>TRANSFERENCIAS CORRIENTES A ENTIDADES PRIVADAS SIN FINES DE LUCRO</t>
  </si>
  <si>
    <t>Transferencias corrientes a asociaciones</t>
  </si>
  <si>
    <t xml:space="preserve">Transferencias corrientes a fundaciones          </t>
  </si>
  <si>
    <t>Transferencias corrientes a cooperativas</t>
  </si>
  <si>
    <t>Transferencias corrientes a otras entidades privadas sin fines de lucro</t>
  </si>
  <si>
    <t>TRANSFERENCIAS CORRIENTES A EMPRESAS PRIVADAS</t>
  </si>
  <si>
    <t>Transferencias corrientes a empresas privadas</t>
  </si>
  <si>
    <t>OTRAS TRANSF. CORRIENTES AL SECTOR PRIVADO</t>
  </si>
  <si>
    <t>Indemnizaciones</t>
  </si>
  <si>
    <t>Reintegros o devoluciones</t>
  </si>
  <si>
    <t>TRANSFERENCIAS CORRIENTES AL SECTOR EXTERNO</t>
  </si>
  <si>
    <t>Transferencias corrientes a organismos internacionales</t>
  </si>
  <si>
    <t xml:space="preserve">Otras transferencias corrientes al sector externo </t>
  </si>
  <si>
    <t>TRANSFERENCIAS DE CAPITAL</t>
  </si>
  <si>
    <t>TRANSFERENCIAS DE CAPITAL  AL SECTOR PÚBLICO</t>
  </si>
  <si>
    <t>Transferencias  de capital al Gobierno Central</t>
  </si>
  <si>
    <t>Transferencias de capital  a Órganos Desconcentrados</t>
  </si>
  <si>
    <t>Transferencias de capital a Instituciones Descentralizadas no Empresariales</t>
  </si>
  <si>
    <t>Transferencias de capital a Gobiernos Locales</t>
  </si>
  <si>
    <t>Transferencias de capital a Empresas Públicas no Financieras</t>
  </si>
  <si>
    <t>Transferencias de capital a Instituciones Públicas Financieras</t>
  </si>
  <si>
    <t xml:space="preserve">Fondos en fideicomiso para gasto de capital </t>
  </si>
  <si>
    <t>TRANSFERENCIAS DE CAPITAL  A PERSONAS</t>
  </si>
  <si>
    <t>Transferencias de capital a personas</t>
  </si>
  <si>
    <t>TRANSFERENCIAS DE CAPITAL  A ENTIDADES PRIVADAS SIN FINES DE LUCRO</t>
  </si>
  <si>
    <t>Transferencias de capital a asociaciones</t>
  </si>
  <si>
    <t xml:space="preserve">Transferencias de capital a fundaciones   </t>
  </si>
  <si>
    <t>Transferencias de capital a cooperativas</t>
  </si>
  <si>
    <t>Transferencias de capital a otras entidades privadas sin fines de lucro</t>
  </si>
  <si>
    <t>TRANSFERENCIAS DE CAPITAL  A EMPRESAS PRIVADAS</t>
  </si>
  <si>
    <t>Transferencias de capital a empresas privadas</t>
  </si>
  <si>
    <t>TRANSFERENCIAS DE CAPITAL  AL SECTOR EXTERNO</t>
  </si>
  <si>
    <t>Transferencias de capital  a organismos internacionales</t>
  </si>
  <si>
    <t>Otras transferencias de capital al sector externo</t>
  </si>
  <si>
    <t xml:space="preserve">AMORTIZACIÓN </t>
  </si>
  <si>
    <t>AMORTIZ. DE TÍTULOS VALORES</t>
  </si>
  <si>
    <t>Amortiz. de títulos valores internos de corto plazo</t>
  </si>
  <si>
    <t>Amortiz. de títulos valores internos de largo plazo</t>
  </si>
  <si>
    <t>Amortiz. de títulos valores del sector externo de corto plazo</t>
  </si>
  <si>
    <t>Amortiz. de títulos valores del sector externo de largo plazo</t>
  </si>
  <si>
    <t>AMORTIZ. DE PRÉSTAMOS</t>
  </si>
  <si>
    <t>Amortiz. de préstamos del  Gobierno Central</t>
  </si>
  <si>
    <t>Amortiz. de préstamos de Órganos Desconcentrados</t>
  </si>
  <si>
    <t>Amortiz.de préstamos de Inst. Descentraliz. no Empresariales</t>
  </si>
  <si>
    <t>Amortiz. de préstamos de  Gobiernos Locales</t>
  </si>
  <si>
    <t>Amortiz. de préstamos de Empresas Públicas no Financieras</t>
  </si>
  <si>
    <t xml:space="preserve">Amortiz. de préstamos de Instituciones Públicas Financieras </t>
  </si>
  <si>
    <t>Amortiz. de préstamos del Sector Privado</t>
  </si>
  <si>
    <t>Amortiz. de préstamos de Sector Externo</t>
  </si>
  <si>
    <t>CUENTAS ESPECIALES</t>
  </si>
  <si>
    <t>CUENTAS ESPECIALES DIVERSAS</t>
  </si>
  <si>
    <t>Gastos confidenciales</t>
  </si>
  <si>
    <t>SUMAS SIN ASIGNACIÓN PRESUPUESTARIA</t>
  </si>
  <si>
    <t>Sumas libres sin asignación presupuestaria</t>
  </si>
  <si>
    <t>Sumas con destino específico sin asignación presupuestaria</t>
  </si>
  <si>
    <t>MODIFICACIONES #1</t>
  </si>
  <si>
    <t xml:space="preserve">SUMA </t>
  </si>
  <si>
    <t>RESTA</t>
  </si>
  <si>
    <t>TOTAL MODIFICACIONES</t>
  </si>
  <si>
    <t>MODIFICACIONES #2</t>
  </si>
  <si>
    <t>MODIFICACIONES #3</t>
  </si>
  <si>
    <t>MODIFICACIONES #4</t>
  </si>
  <si>
    <t>MODIFICACIONES #5</t>
  </si>
  <si>
    <t xml:space="preserve">EXTRAORDINARIO </t>
  </si>
  <si>
    <t>RECORTE</t>
  </si>
  <si>
    <t>PRESUPUESTO               INICIAL</t>
  </si>
  <si>
    <t xml:space="preserve">PRESUPUESTO                 ACTUAL </t>
  </si>
  <si>
    <t>COMPROMETIDO</t>
  </si>
  <si>
    <t>DISPONIBLE</t>
  </si>
  <si>
    <t xml:space="preserve">PROGRAMA 893 COORDINACION Y DESARROLLO CIENTIFICO Y TECNOLOGICO </t>
  </si>
  <si>
    <t xml:space="preserve">DEVENGADO   </t>
  </si>
  <si>
    <t xml:space="preserve">DEVENGADO  </t>
  </si>
  <si>
    <t>Recurso Humano</t>
  </si>
  <si>
    <t>Servicios</t>
  </si>
  <si>
    <t>Materiales y suministros</t>
  </si>
  <si>
    <t>Materiales y Suministros</t>
  </si>
  <si>
    <t>Maqu. Eq. Mob. Y Semov.</t>
  </si>
  <si>
    <t>Otros Gastos</t>
  </si>
  <si>
    <t xml:space="preserve">Sub Total </t>
  </si>
  <si>
    <t>Transferencias</t>
  </si>
  <si>
    <t xml:space="preserve">AUTORIZADO </t>
  </si>
  <si>
    <t xml:space="preserve">EJECUTADO </t>
  </si>
  <si>
    <t xml:space="preserve">CONCEPTO DEL GASTO </t>
  </si>
  <si>
    <r>
      <rPr>
        <b/>
        <sz val="11"/>
        <color indexed="8"/>
        <rFont val="Calibri"/>
        <family val="2"/>
      </rPr>
      <t>Fuente</t>
    </r>
    <r>
      <rPr>
        <sz val="11"/>
        <color theme="1"/>
        <rFont val="Calibri"/>
        <family val="2"/>
        <scheme val="minor"/>
      </rPr>
      <t>: Sigaf</t>
    </r>
  </si>
  <si>
    <t>% EJECUCIÓN</t>
  </si>
  <si>
    <t>MINISTERIO DE CIENCIA Y TECNOLOGÍA</t>
  </si>
  <si>
    <t>INFORME  DE EVALUACIÓN ANUAL DE INGRESOS Y EGRESOS</t>
  </si>
  <si>
    <t>EJERCICIO ECONÓMICO 2008</t>
  </si>
  <si>
    <t>1.        ANALISIS INSTITUCIONAL</t>
  </si>
  <si>
    <t>El Ministerio de Ciencia y Tecnología (MICIT) es el encargado de incentivar  la investigación, innovación, conocimiento y desarrollo tecnológico en el país, como pilares para el logro de  una mayor  competitividad y desarrollo del país y por ende una mejora en la calidad de vida de la población. Por otro lado la institución ha procurado mantenerse actualizada en las tendencias científicas y tecnológicas a nivel mundial, incursionando en temas tan relevantes como la  generación de valor agregado mediante la innovación productiva, incentivando en la empresa costarricense un cambio cultural, en donde el principal insumo a utilizar será el conocimiento.</t>
  </si>
  <si>
    <t>Asimismo, el MICIT se ha dado a la tarea de ampliar los beneficios generados por la ciencia y la tecnología a las regiones más alejadas del país, así como a aquellos que por sus condiciones físicas, económicas, culturales, o educativas,  tienen dificultades para acceder a ellos.</t>
  </si>
  <si>
    <t>La gestión realizada por la institución contribuyó tanto al logro de las prioridades institucionales como a las diferentes acciones estratégicas encomendadas a ésta en el Plan Nacional de Desarrollo, lo anterior según informa la institución se evidencia en el  fortalecimiento de la plataforma de los servicios digitales, con la implementación de Centros Comunales Inteligentes (CECI’s) en distintos sitios del país, con el fin de facilitar el acceso a la  tecnología por parte de la  población en general, asimismo, se  diseñó e implementó el Sistema Nacional de Ciencia y Tecnología para la Innovación, a partir del diagnóstico correspondiente realizado durante 2007 y expuesto al público como el Atlas de Innovación en el 2008, así como el diseño e implementación de proyectos avocados a la consolidación del Sistema Nacional de Ciencia y Tecnología para la innovación, adicionalmente se creó e implementó el Subsistema Nacional de Indicadores de Ciencia, Tecnología e Innovación, se realizó el  levantamiento de las líneas base de los indicadores seleccionados para los años 2006 y 2007, en particular la inversión en investigación y desarrollo (I+D) como insumos para la emisión de políticas y la toma de decisiones.</t>
  </si>
  <si>
    <t>2.</t>
  </si>
  <si>
    <t>GESTIÓN FINANCIERA</t>
  </si>
  <si>
    <r>
      <t>El siguiente cuadro muestra los datos de los recursos asignados y ejecutados en el 2007 y 2008, se utilizó como año base el 2007, con una inflación al 31 de diciembre del 2008 del 13,9</t>
    </r>
    <r>
      <rPr>
        <b/>
        <sz val="10"/>
        <color indexed="8"/>
        <rFont val="Arial"/>
        <family val="2"/>
      </rPr>
      <t>%.</t>
    </r>
  </si>
  <si>
    <t>De acuerdo con el  cuadro anterior, los recursos presupuestarios para el año 2008 crecieron en colones constantes del 2007 un 19.8%,  por otro lado de las sumas utilizadas para el desarrollo de la gestión, mostradas en el subtotal, se ejecutaron un 65,9% en el 2007 y un 88,1% en el 2008, lo que revela que hubo una mejoría en la ejecución presupuestaria, producida por el traslado de edificio que realizó el ministerio en junio del año pasado, lo que facilitó que subpartidas como alquiler de edificios, servicios de agua, servicios generales, entre otras se ejecutaran en mayor medida,  asimismo la partida de remuneraciones mostró una mayor ejecución, ya que las nuevas instalaciones permitieron  llenar las plazas que hasta el momento se tenían vacantes.</t>
  </si>
  <si>
    <t>EJERCICIO ECONÓMICO 2009</t>
  </si>
  <si>
    <r>
      <t>1.</t>
    </r>
    <r>
      <rPr>
        <sz val="7"/>
        <color indexed="8"/>
        <rFont val="Times New Roman"/>
        <family val="1"/>
      </rPr>
      <t xml:space="preserve">           </t>
    </r>
    <r>
      <rPr>
        <b/>
        <sz val="10"/>
        <color indexed="8"/>
        <rFont val="Arial"/>
        <family val="2"/>
      </rPr>
      <t xml:space="preserve">GENERALIDADES </t>
    </r>
  </si>
  <si>
    <t xml:space="preserve">El Ministerio de Ciencia y Tecnología (MICIT), constituido por el programa Coordinación y Desarrollo Científico y Tecnológico, es el encargado de incentivar la investigación, el conocimiento, la innovación y el desarrollo tecnológico del país con el propósito de que sus habitantes progresen económicamente y mejoren su calidad de vida.  </t>
  </si>
  <si>
    <t xml:space="preserve">Las labores que desempeñó el MICIT en el ejercicio económico del 2009 contribuyeron al cumplimiento de los objetivos establecidos en el Plan Nacional de Desarrollo (PND), así como de  las prioridades institucionales, compromisos que se encauzan a fortalecer el Sistema Nacional de Innovación; elaborar un plan estratégico que permita aumentar la inversión en investigación y desarrollo (I+D) hasta el 1% del PIB; reducir la brecha digital por medio de centros comunales inteligentes (CECIs); apoyar y promocionar la ciencia, la tecnología y la innovación a través de capacitaciones; y ampliar la cobertura de participantes en actividades de ciencia y tecnología. </t>
  </si>
  <si>
    <r>
      <t>2.</t>
    </r>
    <r>
      <rPr>
        <b/>
        <sz val="7"/>
        <color indexed="8"/>
        <rFont val="Times New Roman"/>
        <family val="1"/>
      </rPr>
      <t xml:space="preserve">           </t>
    </r>
    <r>
      <rPr>
        <b/>
        <sz val="10"/>
        <color indexed="8"/>
        <rFont val="Arial"/>
        <family val="2"/>
      </rPr>
      <t>GESTIÓN FINANCIERA</t>
    </r>
  </si>
  <si>
    <t>El siguiente cuadro muestra los datos de los recursos asignados y ejecutados en el 2008 y 2009, utilizando como año base el 2008 y una inflación de un 4,05% al 31 de diciembre de 2009</t>
  </si>
  <si>
    <t>Del cuadro N° 1 se desprenden los porcentajes de ejecución que se representan en el gráfico N°1 y se muestran en la siguiente tabla:</t>
  </si>
  <si>
    <t xml:space="preserve">                                     </t>
  </si>
  <si>
    <t>Tabla Nº 1</t>
  </si>
  <si>
    <t>Ministerio de  Ciencia y Tecnología</t>
  </si>
  <si>
    <t>Comparativo de porcentajes de ejecución 2008-2009</t>
  </si>
  <si>
    <t>Partida</t>
  </si>
  <si>
    <t>Porcentaje ejecución</t>
  </si>
  <si>
    <t>Diferencia</t>
  </si>
  <si>
    <t>Remuneraciones</t>
  </si>
  <si>
    <t>Intereses y comisiones</t>
  </si>
  <si>
    <t xml:space="preserve">                  - </t>
  </si>
  <si>
    <t>Activos financieros</t>
  </si>
  <si>
    <t>Bienes duraderos</t>
  </si>
  <si>
    <t>Transferencias corrientes</t>
  </si>
  <si>
    <t>Transferencias de capital</t>
  </si>
  <si>
    <t>Amortización</t>
  </si>
  <si>
    <t>Cuentas especiales</t>
  </si>
  <si>
    <t>Total general</t>
  </si>
  <si>
    <r>
      <t>Fuente</t>
    </r>
    <r>
      <rPr>
        <sz val="6"/>
        <color indexed="8"/>
        <rFont val="Arial"/>
        <family val="2"/>
      </rPr>
      <t>: elaboración propia con base en SIGAF .</t>
    </r>
  </si>
  <si>
    <t xml:space="preserve">Los factores que incidieron en la ejecución presupuestaria, principalmente de los bienes duraderos,  fueron el inicio tardío de los procesos contractuales; la presentación de recursos de apelación o revocatoria de algunas licitaciones; la declaración infructuosa de otras por estar incorrectas las especificaciones de los bienes a adquirir; así como la adquisición de productos de calidad genérica con un costo menor a lo presupuestado.  </t>
  </si>
  <si>
    <t xml:space="preserve">Los dos últimos factores se presentaron en el 2008 y en el 2009, sin embargo, se espera que la implementación de unos convenios marco con la Dirección General de Administración de Bienes y Contratación Administrativa atenúen esos problemas en los próximos ejercicios económicos. </t>
  </si>
  <si>
    <t>EJERCICIO ECONÓMICO 2010</t>
  </si>
  <si>
    <r>
      <t>1.</t>
    </r>
    <r>
      <rPr>
        <b/>
        <sz val="7"/>
        <color indexed="8"/>
        <rFont val="Times New Roman"/>
        <family val="1"/>
      </rPr>
      <t xml:space="preserve">           </t>
    </r>
    <r>
      <rPr>
        <b/>
        <sz val="10"/>
        <color indexed="8"/>
        <rFont val="Arial"/>
        <family val="2"/>
      </rPr>
      <t>GESTIÓN FINANCIERA</t>
    </r>
  </si>
  <si>
    <t>El cuadro Nº 1A muestra los recursos asignados y ejecutados en  2009 y  2010 en términos nominales:</t>
  </si>
  <si>
    <t xml:space="preserve">El cuadro Nº 1B muestra en términos reales de los recursos asignados y ejecutados en 2009 y 2010, utilizando en éste una inflación de un 5,82% al 31 de diciembre de 2010: </t>
  </si>
  <si>
    <t>Resumiendo los porcentajes de ejecución del cuadro Nº 1B, se obtienen los datos que se muestran en la siguiente tabla:</t>
  </si>
  <si>
    <t>El MICIT señala que a pesar de que la ejecución del 2010 tuvo un excelente porcentaje y fue superior a la del 2009, se enfrentó con inconvenientes que perjudicaron los procesos de compras, tales como la lentitud de la aprobación de solicitudes que se dio en el primer semestre y la falta de apoyo jurídico oportuno para la concreción de los mismos en el segundo semestre.</t>
  </si>
  <si>
    <t xml:space="preserve">Asimismo, considera que el Decreto Ejecutivo Nº 36252-MP para atender la Emergencia Nacional no influyó significativamente en la ejecución presupuestaria, ya que su aporte representa un 2,8% de la apropiación inicial y un 2,5% de la apropiación final. </t>
  </si>
  <si>
    <t>Las transferencias no vinculadas con la gestión son la de la Universidad Nacional (UNA), la cual no aparece en el 2010, y la del Instituto de Normas Técnicas de Costa Rica (INTECO).</t>
  </si>
  <si>
    <t xml:space="preserve">CUADRO COMPARATIVO DEL MONTO AUTORIZADO Y LO EJECUTADO POR CONCEPTO DEL GASTO </t>
  </si>
  <si>
    <t>Cuadro Nº 1 B</t>
  </si>
  <si>
    <t>Ministerio de Ciencia y Tecnología</t>
  </si>
  <si>
    <t>Cuadro Comparativo del Monto Autorizado y Ejecutado por Partida</t>
  </si>
  <si>
    <r>
      <t xml:space="preserve">del 01/ENE/2009 al 31/DIC/2010 </t>
    </r>
    <r>
      <rPr>
        <sz val="7"/>
        <rFont val="Arial"/>
        <family val="2"/>
      </rPr>
      <t xml:space="preserve"> (en colones constantes base 2009) </t>
    </r>
  </si>
  <si>
    <t/>
  </si>
  <si>
    <t>AUTORIZADO</t>
  </si>
  <si>
    <t>EJECUTADO</t>
  </si>
  <si>
    <t xml:space="preserve">VARIACION </t>
  </si>
  <si>
    <t>(Ley No. 8691  y Modif.)</t>
  </si>
  <si>
    <t>(Ley No. 8790  y Modif.)</t>
  </si>
  <si>
    <t>PORCENTUAL</t>
  </si>
  <si>
    <t>0-Remuneraciones</t>
  </si>
  <si>
    <t>1-Servicios</t>
  </si>
  <si>
    <t>2-Materiales y Suministros</t>
  </si>
  <si>
    <t>3-Intereses y Comisiones</t>
  </si>
  <si>
    <t>4-Activos Financieros</t>
  </si>
  <si>
    <t>5-Bienes Duraderos</t>
  </si>
  <si>
    <t>6-Transferencias Corrientes</t>
  </si>
  <si>
    <t>7-Transferencias de Capital</t>
  </si>
  <si>
    <t>8-Amortización</t>
  </si>
  <si>
    <t>9-Cuentas Especiales</t>
  </si>
  <si>
    <t>Órganos Desconcentrados</t>
  </si>
  <si>
    <t>SUB TOTAL</t>
  </si>
  <si>
    <t>Otros Recursos 1/</t>
  </si>
  <si>
    <t>Transferencias no vinculadas 2/</t>
  </si>
  <si>
    <t>TOTAL GENERAL</t>
  </si>
  <si>
    <r>
      <t>Fuente</t>
    </r>
    <r>
      <rPr>
        <sz val="8"/>
        <rFont val="Arial"/>
        <family val="2"/>
      </rPr>
      <t xml:space="preserve">: </t>
    </r>
    <r>
      <rPr>
        <sz val="7"/>
        <rFont val="Arial"/>
        <family val="2"/>
      </rPr>
      <t>Sistema Integrado de Gestión de la Administración Financiera (SIGAF) al 17 de enero de 2011.</t>
    </r>
  </si>
  <si>
    <t>Notas:</t>
  </si>
  <si>
    <t>1/ Incluye recursos externos, superávit y revalidados no vinculados a la gestión.</t>
  </si>
  <si>
    <t>2/ Incluye transferencias corrientes y de capital no vinculadas a la gestión.</t>
  </si>
  <si>
    <t>Cuadro Nº 1</t>
  </si>
  <si>
    <r>
      <t xml:space="preserve">al 31/DIC/2008 - 31/DIC/2009 </t>
    </r>
    <r>
      <rPr>
        <sz val="7"/>
        <rFont val="Arial"/>
        <family val="2"/>
      </rPr>
      <t xml:space="preserve"> (en colones constantes base 2008) </t>
    </r>
  </si>
  <si>
    <t>(Ley No. 8627 y Modif.)</t>
  </si>
  <si>
    <t>(Ley No. 8691 y Modif.)</t>
  </si>
  <si>
    <r>
      <t>Fuente</t>
    </r>
    <r>
      <rPr>
        <sz val="8"/>
        <rFont val="Arial"/>
        <family val="2"/>
      </rPr>
      <t xml:space="preserve">: </t>
    </r>
    <r>
      <rPr>
        <sz val="7"/>
        <rFont val="Arial"/>
        <family val="2"/>
      </rPr>
      <t xml:space="preserve">Sistema Integrado de Gestión de la Administración Financiera (SIGAF). </t>
    </r>
  </si>
  <si>
    <r>
      <t xml:space="preserve">Nota: </t>
    </r>
    <r>
      <rPr>
        <sz val="8"/>
        <rFont val="Arial"/>
        <family val="2"/>
      </rPr>
      <t>1/ Incluye recursos externos, superávit y revalidados no vinculados a la gestión.</t>
    </r>
  </si>
  <si>
    <t xml:space="preserve">  </t>
  </si>
  <si>
    <t>O.D.</t>
  </si>
  <si>
    <t>(Ley No. 8562 y Modif.)</t>
  </si>
  <si>
    <r>
      <t xml:space="preserve">al 31/DIC/2007 - 31/DIC/2008 </t>
    </r>
    <r>
      <rPr>
        <sz val="7"/>
        <rFont val="Arial"/>
        <family val="2"/>
      </rPr>
      <t xml:space="preserve"> (en colones constantes base 2007) </t>
    </r>
  </si>
  <si>
    <t xml:space="preserve">Total General </t>
  </si>
  <si>
    <t>PRESUPUESTO               AJUSTADO</t>
  </si>
  <si>
    <t xml:space="preserve">AUTORIZADO       </t>
  </si>
  <si>
    <t>EJERCICIO ECONOMICO 2012</t>
  </si>
  <si>
    <t>TRIMESTRE</t>
  </si>
  <si>
    <t>III</t>
  </si>
  <si>
    <t>IV</t>
  </si>
  <si>
    <t>AL 19 DE MARZO DEL 2012</t>
  </si>
  <si>
    <r>
      <rPr>
        <b/>
        <sz val="11"/>
        <color indexed="8"/>
        <rFont val="Calibri"/>
        <family val="2"/>
      </rPr>
      <t>Nota:</t>
    </r>
    <r>
      <rPr>
        <sz val="11"/>
        <color theme="1"/>
        <rFont val="Calibri"/>
        <family val="2"/>
        <scheme val="minor"/>
      </rPr>
      <t xml:space="preserve"> Incluyen las dos modificaciones realizadas a la fecha</t>
    </r>
  </si>
  <si>
    <t xml:space="preserve">Devengado </t>
  </si>
  <si>
    <t>Devengado más comprometido</t>
  </si>
  <si>
    <t>DEVENGADO</t>
  </si>
  <si>
    <t>% DEVENGADO</t>
  </si>
  <si>
    <t>% DEV. Y COMP.</t>
  </si>
  <si>
    <t>Mant. y rep. De otros equipos</t>
  </si>
  <si>
    <t>RESUMEN PARTIDAS PRESUPUESTARIAS 30 DE  JUNIO  2012</t>
  </si>
  <si>
    <t xml:space="preserve">% Devengado </t>
  </si>
  <si>
    <t>PRESUPUESTO</t>
  </si>
  <si>
    <t xml:space="preserve">MARZO </t>
  </si>
  <si>
    <t>JUNIO</t>
  </si>
  <si>
    <t>JULIO</t>
  </si>
  <si>
    <t xml:space="preserve">AGOSTO </t>
  </si>
  <si>
    <t xml:space="preserve">CUADRO COMPARATIVO </t>
  </si>
  <si>
    <t>MONTOS DE EJECUCIÓN - COMPROMISO Y DISPONIBLE POR  MES</t>
  </si>
  <si>
    <t>MAYO</t>
  </si>
  <si>
    <t>OCTUBRE</t>
  </si>
  <si>
    <t>NOVIEMBRE</t>
  </si>
  <si>
    <t>DICIEMBRE</t>
  </si>
  <si>
    <t>SINART</t>
  </si>
  <si>
    <t>ICE</t>
  </si>
  <si>
    <t>E60105200</t>
  </si>
  <si>
    <t>UNION INTERNACIONAL DE TELECOMUNICACIONES UIT</t>
  </si>
  <si>
    <t>COMISIÓN TECNICA REGIONAL DE TELECOMUNICACIONES (COMTELCA)</t>
  </si>
  <si>
    <t>%  DEVENGADO</t>
  </si>
  <si>
    <t>PROGRAMA 899 RECTORÍA DE TELECOMUNICACIONES</t>
  </si>
  <si>
    <t>Código y Nombre del Título: 218 - Ministerio de Ciencia, Tecnología y Telecomunicaciones</t>
  </si>
  <si>
    <t>MINISTERIO DE CIENCIA, TECNOLOGÍA Y TELECOMUNICACIONES</t>
  </si>
  <si>
    <t>PROGRAMA 899 RECTORÍA DEL SECTOR TELECOMUNICACIONES</t>
  </si>
  <si>
    <t>ABRIL</t>
  </si>
  <si>
    <t>E60105210</t>
  </si>
  <si>
    <t>SETIEMBRE</t>
  </si>
  <si>
    <t>FEBRERO</t>
  </si>
  <si>
    <t>ORGANIZACIÓN INTERNACIONAL PARA LA Cooperación y Desarrollo Economico OECD</t>
  </si>
  <si>
    <t>ENERO</t>
  </si>
  <si>
    <t xml:space="preserve">DEVENGADO </t>
  </si>
  <si>
    <t>PARTIDAS</t>
  </si>
  <si>
    <t>Presupuesto Modificado</t>
  </si>
  <si>
    <t>% de Ejecución</t>
  </si>
  <si>
    <t>0%0</t>
  </si>
  <si>
    <t>Resumen de Transferencia a otras Instituciones 899</t>
  </si>
  <si>
    <t>AGOSTO</t>
  </si>
  <si>
    <t>SEPTIEMBRE</t>
  </si>
  <si>
    <t>Presupuesto Actual</t>
  </si>
  <si>
    <t>Solicitado</t>
  </si>
  <si>
    <t>Comprometido</t>
  </si>
  <si>
    <t>Recepción Mercancía</t>
  </si>
  <si>
    <t>Devengado</t>
  </si>
  <si>
    <t>Disponible Presupuesto</t>
  </si>
  <si>
    <t>E-00101</t>
  </si>
  <si>
    <t>E-00201</t>
  </si>
  <si>
    <t>E-00301</t>
  </si>
  <si>
    <t>E-00302</t>
  </si>
  <si>
    <t>E-00304</t>
  </si>
  <si>
    <t>E-00399</t>
  </si>
  <si>
    <t>E0040120089900</t>
  </si>
  <si>
    <t>E0040520089900</t>
  </si>
  <si>
    <t>E0050120089900</t>
  </si>
  <si>
    <t>E0050220089900</t>
  </si>
  <si>
    <t>E0050320089900</t>
  </si>
  <si>
    <t>E-10101</t>
  </si>
  <si>
    <t>E-10199</t>
  </si>
  <si>
    <t>E-10201</t>
  </si>
  <si>
    <t>E-10202</t>
  </si>
  <si>
    <t>E-10203</t>
  </si>
  <si>
    <t>E-10204</t>
  </si>
  <si>
    <t>E-10299</t>
  </si>
  <si>
    <t>E-10301</t>
  </si>
  <si>
    <t>E-10302</t>
  </si>
  <si>
    <t>E-10303</t>
  </si>
  <si>
    <t>E-10404</t>
  </si>
  <si>
    <t>E-10406</t>
  </si>
  <si>
    <t>E-10499</t>
  </si>
  <si>
    <t>E-10501</t>
  </si>
  <si>
    <t>E-10502</t>
  </si>
  <si>
    <t>E-10503</t>
  </si>
  <si>
    <t>E-10504</t>
  </si>
  <si>
    <t>E-10601</t>
  </si>
  <si>
    <t>E-10701</t>
  </si>
  <si>
    <t>E-10702</t>
  </si>
  <si>
    <t>E-10703</t>
  </si>
  <si>
    <t>E-10801</t>
  </si>
  <si>
    <t>E-10805</t>
  </si>
  <si>
    <t>E-10806</t>
  </si>
  <si>
    <t>E-10807</t>
  </si>
  <si>
    <t>E-10808</t>
  </si>
  <si>
    <t>E-10899</t>
  </si>
  <si>
    <t>E-19902</t>
  </si>
  <si>
    <t>E-19905</t>
  </si>
  <si>
    <t>E-19999</t>
  </si>
  <si>
    <t>E-20101</t>
  </si>
  <si>
    <t>E-20102</t>
  </si>
  <si>
    <t>E-20104</t>
  </si>
  <si>
    <t>E-20203</t>
  </si>
  <si>
    <t>E-20301</t>
  </si>
  <si>
    <t>E-20304</t>
  </si>
  <si>
    <t>E-20402</t>
  </si>
  <si>
    <t>E-29901</t>
  </si>
  <si>
    <t>E-29903</t>
  </si>
  <si>
    <t>E-29904</t>
  </si>
  <si>
    <t>E-29905</t>
  </si>
  <si>
    <t>E-29907</t>
  </si>
  <si>
    <t>E-29999</t>
  </si>
  <si>
    <t>E6010320089900</t>
  </si>
  <si>
    <t>E6010320289900</t>
  </si>
  <si>
    <t>E-60301</t>
  </si>
  <si>
    <t>E-60399</t>
  </si>
  <si>
    <t>E-60601</t>
  </si>
  <si>
    <t>E6070120089900</t>
  </si>
  <si>
    <t>E6070120589900</t>
  </si>
  <si>
    <t>E6070121089900</t>
  </si>
  <si>
    <t>E-00303</t>
  </si>
  <si>
    <t>E-50103</t>
  </si>
  <si>
    <t>E-50104</t>
  </si>
  <si>
    <t>E-50105</t>
  </si>
  <si>
    <t>E-59903</t>
  </si>
  <si>
    <t>E-20401</t>
  </si>
  <si>
    <t>E-29902</t>
  </si>
  <si>
    <t>E-60702</t>
  </si>
  <si>
    <t>E-0</t>
  </si>
  <si>
    <t>E-001</t>
  </si>
  <si>
    <t>E-003</t>
  </si>
  <si>
    <t>E-004</t>
  </si>
  <si>
    <t>E-005</t>
  </si>
  <si>
    <t>E-1</t>
  </si>
  <si>
    <t>E-103</t>
  </si>
  <si>
    <t>E-104</t>
  </si>
  <si>
    <t>E-105</t>
  </si>
  <si>
    <t>E-106</t>
  </si>
  <si>
    <t>E-199</t>
  </si>
  <si>
    <t>E-2</t>
  </si>
  <si>
    <t>E-201</t>
  </si>
  <si>
    <t>E-6</t>
  </si>
  <si>
    <t>E-601</t>
  </si>
  <si>
    <t>E-603</t>
  </si>
  <si>
    <t>E-607</t>
  </si>
  <si>
    <t>REMUNERACIONES BASICAS</t>
  </si>
  <si>
    <t>0.01.05</t>
  </si>
  <si>
    <t>Suplencias</t>
  </si>
  <si>
    <t>0.02.01</t>
  </si>
  <si>
    <t>1.03.01</t>
  </si>
  <si>
    <t>Información</t>
  </si>
  <si>
    <t>1.03.02</t>
  </si>
  <si>
    <t>Publicidad y Propoganda</t>
  </si>
  <si>
    <t>1.04</t>
  </si>
  <si>
    <t>1.04.01</t>
  </si>
  <si>
    <t>1.04.02</t>
  </si>
  <si>
    <t>1.04.03</t>
  </si>
  <si>
    <t>1.04.04</t>
  </si>
  <si>
    <t>1.04.05</t>
  </si>
  <si>
    <t>1.04.06</t>
  </si>
  <si>
    <t>1.04.99</t>
  </si>
  <si>
    <t>1.05</t>
  </si>
  <si>
    <t>1.05.01</t>
  </si>
  <si>
    <t>1.05.02</t>
  </si>
  <si>
    <t>1.05.03</t>
  </si>
  <si>
    <t>1.05.04</t>
  </si>
  <si>
    <t>CAPACITACION Y PROTOCOLO</t>
  </si>
  <si>
    <t>1.07.01</t>
  </si>
  <si>
    <t>Actividades de Capacitación</t>
  </si>
  <si>
    <t>1.07.02</t>
  </si>
  <si>
    <t>Actividades protocolarias y sociales</t>
  </si>
  <si>
    <t>1.07.03</t>
  </si>
  <si>
    <t>MANTENIMIENTO Y REPARACION</t>
  </si>
  <si>
    <t>1.08.01</t>
  </si>
  <si>
    <t>Mantenimiento de edificios, locales y terrenos</t>
  </si>
  <si>
    <t>ALIMENTOS Y PRODUCTOS AGROPECUARIOS</t>
  </si>
  <si>
    <t>2.02.03</t>
  </si>
  <si>
    <t>UTILES, MATERIALES Y SUMINISTROS DIVERSOS</t>
  </si>
  <si>
    <t>2.99.04</t>
  </si>
  <si>
    <t>5.01</t>
  </si>
  <si>
    <t>5.01.02</t>
  </si>
  <si>
    <t>BIENES DURADEROS Y DIVERSOS</t>
  </si>
  <si>
    <t>5.99.02</t>
  </si>
  <si>
    <t>TRANSFERENCIAS CORRIENTES A PERSONAS</t>
  </si>
  <si>
    <t>6.02.01</t>
  </si>
  <si>
    <t>6.02.02</t>
  </si>
  <si>
    <t>OTRAS TRANFERENCIAS CORRIENTES AL SECTOR PRIVADO</t>
  </si>
  <si>
    <t>6.06.01</t>
  </si>
  <si>
    <t>6.06.02</t>
  </si>
  <si>
    <t>Reintegros y devoluciones</t>
  </si>
  <si>
    <t>AMORTIZACION DE PRESTAMOS</t>
  </si>
  <si>
    <t>8.02.02</t>
  </si>
  <si>
    <t>Amortizaciones de préstamos ade Organos Desconcentrados</t>
  </si>
  <si>
    <t>GASTOS CONFIDENCIALES</t>
  </si>
  <si>
    <t>9.01.01</t>
  </si>
  <si>
    <t>0.01</t>
  </si>
  <si>
    <t>0.02</t>
  </si>
  <si>
    <t>1.03</t>
  </si>
  <si>
    <t>1.07</t>
  </si>
  <si>
    <t>1.08</t>
  </si>
  <si>
    <t>2.02</t>
  </si>
  <si>
    <t>2.99</t>
  </si>
  <si>
    <t>5.99</t>
  </si>
  <si>
    <t>6.02</t>
  </si>
  <si>
    <t>6.06</t>
  </si>
  <si>
    <t>8.02</t>
  </si>
  <si>
    <t>9.01</t>
  </si>
  <si>
    <t>MINISTERIO DE CIENCIA TECNOLOGÍA Y TELECOMUNICACIONES</t>
  </si>
  <si>
    <t>SUBPARTIDAS RACIONALIZACIÓN DE RECURSOS PÚBLICOS</t>
  </si>
  <si>
    <t>Egresos Ejecutados Acumulados</t>
  </si>
  <si>
    <t>PARTIDAS BLOQUEADAS</t>
  </si>
  <si>
    <t>DISPONIBLE MENOS PARTIDAS BLOQUEADAS</t>
  </si>
  <si>
    <t>DISPONIBLE MENOS DECRETO EN TRAMITE</t>
  </si>
  <si>
    <t>E-90201</t>
  </si>
  <si>
    <t>SUMA</t>
  </si>
  <si>
    <t>-</t>
  </si>
  <si>
    <t>EQUIPO DE COMUNICACIÓN</t>
  </si>
  <si>
    <t>EQUIPO Y MOBILIARIO OFICINA</t>
  </si>
  <si>
    <t>EQUIPO Y PROGRAMA DE COMPUTO</t>
  </si>
  <si>
    <t>BIENES INTANGIBLES</t>
  </si>
  <si>
    <t>SUMAS LIBRES SIN ASIGNACION PRESUPUESTARIA</t>
  </si>
  <si>
    <t>E-00105</t>
  </si>
  <si>
    <t>E-29906</t>
  </si>
  <si>
    <t>ENERO 2020</t>
  </si>
  <si>
    <t>.</t>
  </si>
  <si>
    <t>PosPre</t>
  </si>
  <si>
    <t>BLOQUEO</t>
  </si>
  <si>
    <t>Comprometido (total)</t>
  </si>
  <si>
    <t>Decretos en trámite y/o bloqueo</t>
  </si>
  <si>
    <t>Pagado</t>
  </si>
  <si>
    <t>Disponible Liberado</t>
  </si>
  <si>
    <t>Doc. Tránsito Positivo</t>
  </si>
  <si>
    <t>Doc. Tránsito Negativo</t>
  </si>
  <si>
    <t>Disponible según SIGAF</t>
  </si>
  <si>
    <t>Diferencia (?)</t>
  </si>
  <si>
    <t>Pres. Modificaciones +</t>
  </si>
  <si>
    <t>Pres. Modificaciones -</t>
  </si>
  <si>
    <t>Bloqueo</t>
  </si>
  <si>
    <t>E-203</t>
  </si>
  <si>
    <t>DISPONIBLE LIBERADO</t>
  </si>
  <si>
    <t>EJERCICIO ECONÓMICO 2023</t>
  </si>
  <si>
    <t>E-10306</t>
  </si>
  <si>
    <t>E-108</t>
  </si>
  <si>
    <t>PROCENTAJES DE EJECUCIÓN - COMPROMISO Y DISPONIBLE POR  MES PERIODO 2023</t>
  </si>
  <si>
    <t>E-606</t>
  </si>
  <si>
    <t>H-03</t>
  </si>
  <si>
    <t>H-05</t>
  </si>
  <si>
    <t>AL 31 DE AGOSTO  DEL 2023</t>
  </si>
  <si>
    <t>AL 31 DE AGOSTO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</si>
</sst>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0_-;\-* #,##0_-;_-* &quot;-&quot;_-;_-@_-"/>
    <numFmt numFmtId="43" formatCode="_-* #,##0.00_-;\-* #,##0.00_-;_-* &quot;-&quot;??_-;_-@_-"/>
    <numFmt numFmtId="164" formatCode="_(* #,##0_);_(* \(#,##0\);_(* &quot;-&quot;_);_(@_)"/>
    <numFmt numFmtId="165" formatCode="_(* #,##0.00_);_(* \(#,##0.00\);_(* &quot;-&quot;??_);_(@_)"/>
    <numFmt numFmtId="166" formatCode="_(* #,##0_);_(* \(#,##0\);_(* &quot;-&quot;??_);_(@_)"/>
    <numFmt numFmtId="167" formatCode="0.0%"/>
    <numFmt numFmtId="168" formatCode="#,##0.0"/>
    <numFmt numFmtId="169" formatCode="_(* #,##0.00_);_(* \(#,##0.00\);_(* &quot;-&quot;_);_(@_)"/>
    <numFmt numFmtId="170" formatCode="_-* #,##0.00\ _p_t_a_-;\-* #,##0.00\ _p_t_a_-;_-* &quot;-&quot;??\ _p_t_a_-;_-@_-"/>
    <numFmt numFmtId="171" formatCode="_-* #,##0.00\ _€_-;\-* #,##0.00\ _€_-;_-* &quot;-&quot;??\ _€_-;_-@_-"/>
  </numFmts>
  <fonts count="108" x14ac:knownFonts="1">
    <font>
      <sz val="11"/>
      <color theme="1"/>
      <name val="Calibri"/>
      <family val="2"/>
      <scheme val="minor"/>
    </font>
    <font>
      <sz val="11"/>
      <color indexed="8"/>
      <name val="Calibri"/>
      <family val="2"/>
    </font>
    <font>
      <sz val="9"/>
      <name val="Arial"/>
      <family val="2"/>
    </font>
    <font>
      <b/>
      <sz val="9"/>
      <name val="Arial"/>
      <family val="2"/>
    </font>
    <font>
      <u/>
      <sz val="9"/>
      <name val="Arial"/>
      <family val="2"/>
    </font>
    <font>
      <b/>
      <u/>
      <sz val="10"/>
      <name val="Arial"/>
      <family val="2"/>
    </font>
    <font>
      <b/>
      <u/>
      <sz val="9"/>
      <name val="Arial"/>
      <family val="2"/>
    </font>
    <font>
      <b/>
      <u/>
      <sz val="9"/>
      <color indexed="8"/>
      <name val="Arial"/>
      <family val="2"/>
    </font>
    <font>
      <sz val="9"/>
      <color indexed="8"/>
      <name val="Arial"/>
      <family val="2"/>
    </font>
    <font>
      <b/>
      <u val="singleAccounting"/>
      <sz val="9"/>
      <name val="Arial"/>
      <family val="2"/>
    </font>
    <font>
      <sz val="10"/>
      <name val="Arial"/>
      <family val="2"/>
    </font>
    <font>
      <b/>
      <u/>
      <sz val="8"/>
      <name val="Arial"/>
      <family val="2"/>
    </font>
    <font>
      <sz val="8"/>
      <name val="Arial"/>
      <family val="2"/>
    </font>
    <font>
      <b/>
      <sz val="8"/>
      <color indexed="81"/>
      <name val="Tahoma"/>
      <family val="2"/>
    </font>
    <font>
      <sz val="8"/>
      <color indexed="81"/>
      <name val="Tahoma"/>
      <family val="2"/>
    </font>
    <font>
      <u val="singleAccounting"/>
      <sz val="9"/>
      <name val="Arial"/>
      <family val="2"/>
    </font>
    <font>
      <b/>
      <sz val="10"/>
      <name val="Arial"/>
      <family val="2"/>
    </font>
    <font>
      <b/>
      <sz val="8"/>
      <name val="Arial"/>
      <family val="2"/>
    </font>
    <font>
      <sz val="7"/>
      <name val="Arial"/>
      <family val="2"/>
    </font>
    <font>
      <b/>
      <sz val="11"/>
      <color indexed="8"/>
      <name val="Calibri"/>
      <family val="2"/>
    </font>
    <font>
      <b/>
      <sz val="8"/>
      <color indexed="9"/>
      <name val="Arial"/>
      <family val="2"/>
    </font>
    <font>
      <b/>
      <sz val="10"/>
      <color indexed="8"/>
      <name val="Arial"/>
      <family val="2"/>
    </font>
    <font>
      <sz val="7"/>
      <color indexed="8"/>
      <name val="Times New Roman"/>
      <family val="1"/>
    </font>
    <font>
      <b/>
      <sz val="7"/>
      <color indexed="8"/>
      <name val="Times New Roman"/>
      <family val="1"/>
    </font>
    <font>
      <sz val="6"/>
      <color indexed="8"/>
      <name val="Arial"/>
      <family val="2"/>
    </font>
    <font>
      <b/>
      <sz val="9"/>
      <color indexed="9"/>
      <name val="Arial"/>
      <family val="2"/>
    </font>
    <font>
      <sz val="8"/>
      <color indexed="9"/>
      <name val="Arial"/>
      <family val="2"/>
    </font>
    <font>
      <sz val="11"/>
      <color indexed="8"/>
      <name val="Calibri"/>
      <family val="2"/>
    </font>
    <font>
      <sz val="11"/>
      <color indexed="9"/>
      <name val="Calibri"/>
      <family val="2"/>
    </font>
    <font>
      <b/>
      <sz val="11"/>
      <color indexed="9"/>
      <name val="Calibri"/>
      <family val="2"/>
    </font>
    <font>
      <sz val="9"/>
      <color indexed="10"/>
      <name val="Arial"/>
      <family val="2"/>
    </font>
    <font>
      <b/>
      <u/>
      <sz val="9"/>
      <color indexed="62"/>
      <name val="Arial"/>
      <family val="2"/>
    </font>
    <font>
      <sz val="9"/>
      <color indexed="62"/>
      <name val="Arial"/>
      <family val="2"/>
    </font>
    <font>
      <u/>
      <sz val="9"/>
      <color indexed="62"/>
      <name val="Arial"/>
      <family val="2"/>
    </font>
    <font>
      <u val="singleAccounting"/>
      <sz val="9"/>
      <color indexed="62"/>
      <name val="Arial"/>
      <family val="2"/>
    </font>
    <font>
      <b/>
      <u/>
      <sz val="10"/>
      <color indexed="62"/>
      <name val="Arial"/>
      <family val="2"/>
    </font>
    <font>
      <sz val="10"/>
      <color indexed="8"/>
      <name val="Arial"/>
      <family val="2"/>
    </font>
    <font>
      <b/>
      <sz val="13"/>
      <color indexed="62"/>
      <name val="Times New Roman"/>
      <family val="1"/>
    </font>
    <font>
      <b/>
      <sz val="10"/>
      <color indexed="8"/>
      <name val="Arial"/>
      <family val="2"/>
    </font>
    <font>
      <b/>
      <sz val="10"/>
      <color indexed="10"/>
      <name val="Arial"/>
      <family val="2"/>
    </font>
    <font>
      <b/>
      <sz val="12"/>
      <color indexed="8"/>
      <name val="Arial"/>
      <family val="2"/>
    </font>
    <font>
      <b/>
      <sz val="8"/>
      <color indexed="9"/>
      <name val="Arial"/>
      <family val="2"/>
    </font>
    <font>
      <sz val="8"/>
      <color indexed="8"/>
      <name val="Arial"/>
      <family val="2"/>
    </font>
    <font>
      <b/>
      <sz val="8"/>
      <color indexed="8"/>
      <name val="Arial"/>
      <family val="2"/>
    </font>
    <font>
      <b/>
      <sz val="9"/>
      <color indexed="9"/>
      <name val="Arial"/>
      <family val="2"/>
    </font>
    <font>
      <sz val="9"/>
      <color indexed="9"/>
      <name val="Arial"/>
      <family val="2"/>
    </font>
    <font>
      <b/>
      <u/>
      <sz val="9"/>
      <color indexed="9"/>
      <name val="Arial"/>
      <family val="2"/>
    </font>
    <font>
      <sz val="9"/>
      <color indexed="60"/>
      <name val="Arial"/>
      <family val="2"/>
    </font>
    <font>
      <b/>
      <u/>
      <sz val="10"/>
      <color indexed="60"/>
      <name val="Arial"/>
      <family val="2"/>
    </font>
    <font>
      <b/>
      <u/>
      <sz val="9"/>
      <color indexed="60"/>
      <name val="Arial"/>
      <family val="2"/>
    </font>
    <font>
      <b/>
      <u/>
      <sz val="8"/>
      <color indexed="60"/>
      <name val="Arial"/>
      <family val="2"/>
    </font>
    <font>
      <b/>
      <sz val="9"/>
      <color indexed="60"/>
      <name val="Arial"/>
      <family val="2"/>
    </font>
    <font>
      <b/>
      <sz val="8"/>
      <color indexed="60"/>
      <name val="Arial"/>
      <family val="2"/>
    </font>
    <font>
      <sz val="8"/>
      <color indexed="60"/>
      <name val="Arial"/>
      <family val="2"/>
    </font>
    <font>
      <sz val="10"/>
      <color indexed="60"/>
      <name val="Arial"/>
      <family val="2"/>
    </font>
    <font>
      <sz val="9"/>
      <color indexed="18"/>
      <name val="Arial"/>
      <family val="2"/>
    </font>
    <font>
      <sz val="9"/>
      <color indexed="36"/>
      <name val="Arial"/>
      <family val="2"/>
    </font>
    <font>
      <b/>
      <u/>
      <sz val="9"/>
      <color indexed="36"/>
      <name val="Arial"/>
      <family val="2"/>
    </font>
    <font>
      <b/>
      <u val="singleAccounting"/>
      <sz val="9"/>
      <color indexed="60"/>
      <name val="Arial"/>
      <family val="2"/>
    </font>
    <font>
      <b/>
      <i/>
      <sz val="9"/>
      <color indexed="9"/>
      <name val="Arial"/>
      <family val="2"/>
    </font>
    <font>
      <b/>
      <u val="singleAccounting"/>
      <sz val="9"/>
      <color indexed="9"/>
      <name val="Arial"/>
      <family val="2"/>
    </font>
    <font>
      <sz val="8"/>
      <color indexed="9"/>
      <name val="Calibri"/>
      <family val="2"/>
    </font>
    <font>
      <b/>
      <sz val="10"/>
      <color indexed="9"/>
      <name val="Arial"/>
      <family val="2"/>
    </font>
    <font>
      <b/>
      <sz val="14"/>
      <color indexed="9"/>
      <name val="Calibri"/>
      <family val="2"/>
    </font>
    <font>
      <b/>
      <sz val="6"/>
      <color indexed="8"/>
      <name val="Arial"/>
      <family val="2"/>
    </font>
    <font>
      <sz val="8"/>
      <name val="Calibri"/>
      <family val="2"/>
    </font>
    <font>
      <b/>
      <sz val="9"/>
      <color indexed="81"/>
      <name val="Tahoma"/>
      <family val="2"/>
    </font>
    <font>
      <sz val="9"/>
      <color indexed="81"/>
      <name val="Tahoma"/>
      <family val="2"/>
    </font>
    <font>
      <sz val="10"/>
      <name val="Arial"/>
      <family val="2"/>
    </font>
    <font>
      <sz val="10"/>
      <name val="Arial"/>
      <family val="2"/>
    </font>
    <font>
      <u/>
      <sz val="9"/>
      <color indexed="9"/>
      <name val="Arial"/>
      <family val="2"/>
    </font>
    <font>
      <b/>
      <sz val="9"/>
      <color indexed="10"/>
      <name val="Arial"/>
      <family val="2"/>
    </font>
    <font>
      <sz val="9"/>
      <color indexed="9"/>
      <name val="Calibri"/>
      <family val="2"/>
    </font>
    <font>
      <u/>
      <sz val="10"/>
      <color indexed="12"/>
      <name val="Arial"/>
      <family val="2"/>
    </font>
    <font>
      <sz val="11"/>
      <color theme="1"/>
      <name val="Calibri"/>
      <family val="2"/>
      <scheme val="minor"/>
    </font>
    <font>
      <sz val="11"/>
      <color theme="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scheme val="major"/>
    </font>
    <font>
      <b/>
      <sz val="13"/>
      <color theme="3"/>
      <name val="Calibri"/>
      <family val="2"/>
      <scheme val="minor"/>
    </font>
    <font>
      <b/>
      <sz val="11"/>
      <color theme="1"/>
      <name val="Calibri"/>
      <family val="2"/>
      <scheme val="minor"/>
    </font>
    <font>
      <u/>
      <sz val="9"/>
      <color theme="0"/>
      <name val="Arial"/>
      <family val="2"/>
    </font>
    <font>
      <b/>
      <u/>
      <sz val="9"/>
      <color theme="0"/>
      <name val="Arial"/>
      <family val="2"/>
    </font>
    <font>
      <sz val="9"/>
      <color theme="0"/>
      <name val="Arial"/>
      <family val="2"/>
    </font>
    <font>
      <b/>
      <u val="singleAccounting"/>
      <sz val="9"/>
      <color theme="0"/>
      <name val="Arial"/>
      <family val="2"/>
    </font>
    <font>
      <b/>
      <sz val="9"/>
      <color theme="0"/>
      <name val="Arial"/>
      <family val="2"/>
    </font>
    <font>
      <sz val="9"/>
      <color rgb="FFFF0000"/>
      <name val="Arial"/>
      <family val="2"/>
    </font>
    <font>
      <sz val="9"/>
      <color theme="1"/>
      <name val="Arial"/>
      <family val="2"/>
    </font>
    <font>
      <b/>
      <u/>
      <sz val="9"/>
      <color theme="1"/>
      <name val="Arial"/>
      <family val="2"/>
    </font>
    <font>
      <sz val="8"/>
      <color theme="1"/>
      <name val="Calibri"/>
      <family val="2"/>
      <scheme val="minor"/>
    </font>
    <font>
      <b/>
      <sz val="9"/>
      <color theme="1"/>
      <name val="Arial"/>
      <family val="2"/>
    </font>
    <font>
      <b/>
      <sz val="10"/>
      <color theme="1"/>
      <name val="Calibri"/>
      <family val="2"/>
      <scheme val="minor"/>
    </font>
    <font>
      <b/>
      <sz val="10"/>
      <color theme="0"/>
      <name val="Arial"/>
      <family val="2"/>
    </font>
    <font>
      <b/>
      <sz val="15"/>
      <color theme="3"/>
      <name val="Calibri"/>
      <family val="2"/>
      <scheme val="minor"/>
    </font>
    <font>
      <sz val="11"/>
      <color rgb="FF006100"/>
      <name val="Calibri"/>
      <family val="2"/>
      <scheme val="minor"/>
    </font>
    <font>
      <sz val="10"/>
      <name val="Arial"/>
      <family val="2"/>
    </font>
    <font>
      <sz val="18"/>
      <color theme="3"/>
      <name val="Cambria"/>
      <family val="2"/>
      <scheme val="major"/>
    </font>
    <font>
      <sz val="11"/>
      <color rgb="FF9C5700"/>
      <name val="Calibri"/>
      <family val="2"/>
      <scheme val="minor"/>
    </font>
    <font>
      <sz val="10"/>
      <name val="Arial"/>
      <family val="2"/>
    </font>
    <font>
      <b/>
      <i/>
      <sz val="9"/>
      <name val="Arial"/>
      <family val="2"/>
    </font>
  </fonts>
  <fills count="54">
    <fill>
      <patternFill patternType="none"/>
    </fill>
    <fill>
      <patternFill patternType="gray125"/>
    </fill>
    <fill>
      <patternFill patternType="solid">
        <fgColor indexed="9"/>
        <bgColor indexed="64"/>
      </patternFill>
    </fill>
    <fill>
      <patternFill patternType="solid">
        <fgColor indexed="11"/>
        <bgColor indexed="64"/>
      </patternFill>
    </fill>
    <fill>
      <patternFill patternType="solid">
        <fgColor indexed="42"/>
        <bgColor indexed="64"/>
      </patternFill>
    </fill>
    <fill>
      <patternFill patternType="solid">
        <fgColor indexed="31"/>
        <bgColor indexed="64"/>
      </patternFill>
    </fill>
    <fill>
      <patternFill patternType="solid">
        <fgColor indexed="18"/>
        <bgColor indexed="64"/>
      </patternFill>
    </fill>
    <fill>
      <patternFill patternType="solid">
        <fgColor indexed="62"/>
        <bgColor indexed="64"/>
      </patternFill>
    </fill>
    <fill>
      <patternFill patternType="solid">
        <fgColor indexed="56"/>
        <bgColor indexed="64"/>
      </patternFill>
    </fill>
    <fill>
      <patternFill patternType="solid">
        <fgColor indexed="5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4" tint="-0.249977111117893"/>
        <bgColor indexed="64"/>
      </patternFill>
    </fill>
    <fill>
      <patternFill patternType="solid">
        <fgColor theme="4" tint="0.39997558519241921"/>
        <bgColor indexed="64"/>
      </patternFill>
    </fill>
    <fill>
      <patternFill patternType="solid">
        <fgColor theme="0"/>
        <bgColor indexed="64"/>
      </patternFill>
    </fill>
    <fill>
      <patternFill patternType="solid">
        <fgColor theme="3" tint="0.39997558519241921"/>
        <bgColor indexed="64"/>
      </patternFill>
    </fill>
    <fill>
      <patternFill patternType="solid">
        <fgColor theme="6"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FFFF"/>
        <bgColor rgb="FF000000"/>
      </patternFill>
    </fill>
    <fill>
      <patternFill patternType="solid">
        <fgColor theme="6" tint="0.39997558519241921"/>
        <bgColor indexed="64"/>
      </patternFill>
    </fill>
    <fill>
      <patternFill patternType="solid">
        <fgColor theme="5" tint="0.39997558519241921"/>
        <bgColor indexed="64"/>
      </patternFill>
    </fill>
    <fill>
      <patternFill patternType="solid">
        <fgColor rgb="FF92D050"/>
        <bgColor indexed="64"/>
      </patternFill>
    </fill>
    <fill>
      <patternFill patternType="solid">
        <fgColor rgb="FFC6EFCE"/>
      </patternFill>
    </fill>
    <fill>
      <patternFill patternType="solid">
        <fgColor rgb="FFFF0000"/>
        <bgColor indexed="64"/>
      </patternFill>
    </fill>
    <fill>
      <patternFill patternType="solid">
        <fgColor indexed="22"/>
        <bgColor indexed="64"/>
      </patternFill>
    </fill>
  </fills>
  <borders count="82">
    <border>
      <left/>
      <right/>
      <top/>
      <bottom/>
      <diagonal/>
    </border>
    <border>
      <left/>
      <right/>
      <top/>
      <bottom style="thin">
        <color indexed="64"/>
      </bottom>
      <diagonal/>
    </border>
    <border>
      <left/>
      <right/>
      <top style="thin">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medium">
        <color indexed="64"/>
      </bottom>
      <diagonal/>
    </border>
    <border>
      <left style="medium">
        <color indexed="64"/>
      </left>
      <right/>
      <top/>
      <bottom style="medium">
        <color indexed="64"/>
      </bottom>
      <diagonal/>
    </border>
    <border>
      <left/>
      <right/>
      <top style="thin">
        <color indexed="64"/>
      </top>
      <bottom style="double">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bottom style="thin">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medium">
        <color indexed="9"/>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ck">
        <color theme="4"/>
      </bottom>
      <diagonal/>
    </border>
  </borders>
  <cellStyleXfs count="84">
    <xf numFmtId="0" fontId="0" fillId="0" borderId="0"/>
    <xf numFmtId="0" fontId="74" fillId="10" borderId="0" applyNumberFormat="0" applyBorder="0" applyAlignment="0" applyProtection="0"/>
    <xf numFmtId="0" fontId="74" fillId="11" borderId="0" applyNumberFormat="0" applyBorder="0" applyAlignment="0" applyProtection="0"/>
    <xf numFmtId="0" fontId="74" fillId="12" borderId="0" applyNumberFormat="0" applyBorder="0" applyAlignment="0" applyProtection="0"/>
    <xf numFmtId="0" fontId="74" fillId="13" borderId="0" applyNumberFormat="0" applyBorder="0" applyAlignment="0" applyProtection="0"/>
    <xf numFmtId="0" fontId="74" fillId="14" borderId="0" applyNumberFormat="0" applyBorder="0" applyAlignment="0" applyProtection="0"/>
    <xf numFmtId="0" fontId="74" fillId="15" borderId="0" applyNumberFormat="0" applyBorder="0" applyAlignment="0" applyProtection="0"/>
    <xf numFmtId="0" fontId="74" fillId="16" borderId="0" applyNumberFormat="0" applyBorder="0" applyAlignment="0" applyProtection="0"/>
    <xf numFmtId="0" fontId="74" fillId="17" borderId="0" applyNumberFormat="0" applyBorder="0" applyAlignment="0" applyProtection="0"/>
    <xf numFmtId="0" fontId="74" fillId="18" borderId="0" applyNumberFormat="0" applyBorder="0" applyAlignment="0" applyProtection="0"/>
    <xf numFmtId="0" fontId="74" fillId="19" borderId="0" applyNumberFormat="0" applyBorder="0" applyAlignment="0" applyProtection="0"/>
    <xf numFmtId="0" fontId="74" fillId="20" borderId="0" applyNumberFormat="0" applyBorder="0" applyAlignment="0" applyProtection="0"/>
    <xf numFmtId="0" fontId="74" fillId="21" borderId="0" applyNumberFormat="0" applyBorder="0" applyAlignment="0" applyProtection="0"/>
    <xf numFmtId="0" fontId="75" fillId="22" borderId="0" applyNumberFormat="0" applyBorder="0" applyAlignment="0" applyProtection="0"/>
    <xf numFmtId="0" fontId="75" fillId="23" borderId="0" applyNumberFormat="0" applyBorder="0" applyAlignment="0" applyProtection="0"/>
    <xf numFmtId="0" fontId="75" fillId="24" borderId="0" applyNumberFormat="0" applyBorder="0" applyAlignment="0" applyProtection="0"/>
    <xf numFmtId="0" fontId="75" fillId="25" borderId="0" applyNumberFormat="0" applyBorder="0" applyAlignment="0" applyProtection="0"/>
    <xf numFmtId="0" fontId="75" fillId="26" borderId="0" applyNumberFormat="0" applyBorder="0" applyAlignment="0" applyProtection="0"/>
    <xf numFmtId="0" fontId="75" fillId="27" borderId="0" applyNumberFormat="0" applyBorder="0" applyAlignment="0" applyProtection="0"/>
    <xf numFmtId="0" fontId="76" fillId="28" borderId="70" applyNumberFormat="0" applyAlignment="0" applyProtection="0"/>
    <xf numFmtId="0" fontId="77" fillId="29" borderId="71" applyNumberFormat="0" applyAlignment="0" applyProtection="0"/>
    <xf numFmtId="0" fontId="78" fillId="0" borderId="72" applyNumberFormat="0" applyFill="0" applyAlignment="0" applyProtection="0"/>
    <xf numFmtId="0" fontId="79" fillId="0" borderId="0" applyNumberFormat="0" applyFill="0" applyBorder="0" applyAlignment="0" applyProtection="0"/>
    <xf numFmtId="0" fontId="75" fillId="30" borderId="0" applyNumberFormat="0" applyBorder="0" applyAlignment="0" applyProtection="0"/>
    <xf numFmtId="0" fontId="75" fillId="31" borderId="0" applyNumberFormat="0" applyBorder="0" applyAlignment="0" applyProtection="0"/>
    <xf numFmtId="0" fontId="75" fillId="32" borderId="0" applyNumberFormat="0" applyBorder="0" applyAlignment="0" applyProtection="0"/>
    <xf numFmtId="0" fontId="75" fillId="33" borderId="0" applyNumberFormat="0" applyBorder="0" applyAlignment="0" applyProtection="0"/>
    <xf numFmtId="0" fontId="75" fillId="34" borderId="0" applyNumberFormat="0" applyBorder="0" applyAlignment="0" applyProtection="0"/>
    <xf numFmtId="0" fontId="75" fillId="35" borderId="0" applyNumberFormat="0" applyBorder="0" applyAlignment="0" applyProtection="0"/>
    <xf numFmtId="0" fontId="80" fillId="36" borderId="70" applyNumberFormat="0" applyAlignment="0" applyProtection="0"/>
    <xf numFmtId="0" fontId="73" fillId="0" borderId="0" applyNumberFormat="0" applyFill="0" applyBorder="0" applyAlignment="0" applyProtection="0">
      <alignment vertical="top"/>
      <protection locked="0"/>
    </xf>
    <xf numFmtId="0" fontId="81" fillId="37" borderId="0" applyNumberFormat="0" applyBorder="0" applyAlignment="0" applyProtection="0"/>
    <xf numFmtId="165" fontId="27" fillId="0" borderId="0" applyFont="0" applyFill="0" applyBorder="0" applyAlignment="0" applyProtection="0"/>
    <xf numFmtId="164" fontId="27" fillId="0" borderId="0" applyFont="0" applyFill="0" applyBorder="0" applyAlignment="0" applyProtection="0"/>
    <xf numFmtId="165" fontId="1" fillId="0" borderId="0" applyFont="0" applyFill="0" applyBorder="0" applyAlignment="0" applyProtection="0"/>
    <xf numFmtId="165" fontId="74" fillId="0" borderId="0" applyFont="0" applyFill="0" applyBorder="0" applyAlignment="0" applyProtection="0"/>
    <xf numFmtId="165" fontId="10" fillId="0" borderId="0" applyFont="0" applyFill="0" applyBorder="0" applyAlignment="0" applyProtection="0"/>
    <xf numFmtId="170" fontId="10" fillId="0" borderId="0" applyFont="0" applyFill="0" applyBorder="0" applyAlignment="0" applyProtection="0"/>
    <xf numFmtId="165" fontId="10" fillId="0" borderId="0" applyFont="0" applyFill="0" applyBorder="0" applyAlignment="0" applyProtection="0"/>
    <xf numFmtId="0" fontId="82" fillId="38" borderId="0" applyNumberFormat="0" applyBorder="0" applyAlignment="0" applyProtection="0"/>
    <xf numFmtId="0" fontId="68" fillId="0" borderId="0"/>
    <xf numFmtId="0" fontId="10" fillId="0" borderId="0"/>
    <xf numFmtId="0" fontId="74" fillId="0" borderId="0"/>
    <xf numFmtId="0" fontId="10" fillId="0" borderId="0"/>
    <xf numFmtId="0" fontId="10" fillId="0" borderId="0"/>
    <xf numFmtId="0" fontId="69" fillId="0" borderId="0"/>
    <xf numFmtId="0" fontId="10" fillId="0" borderId="0"/>
    <xf numFmtId="0" fontId="10" fillId="0" borderId="0"/>
    <xf numFmtId="0" fontId="74" fillId="39" borderId="73" applyNumberFormat="0" applyFont="0" applyAlignment="0" applyProtection="0"/>
    <xf numFmtId="9" fontId="27"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0" fontId="83" fillId="28" borderId="74" applyNumberFormat="0" applyAlignment="0" applyProtection="0"/>
    <xf numFmtId="0" fontId="84" fillId="0" borderId="0" applyNumberFormat="0" applyFill="0" applyBorder="0" applyAlignment="0" applyProtection="0"/>
    <xf numFmtId="0" fontId="85" fillId="0" borderId="0" applyNumberFormat="0" applyFill="0" applyBorder="0" applyAlignment="0" applyProtection="0"/>
    <xf numFmtId="0" fontId="86" fillId="0" borderId="0" applyNumberFormat="0" applyFill="0" applyBorder="0" applyAlignment="0" applyProtection="0"/>
    <xf numFmtId="0" fontId="87" fillId="0" borderId="75" applyNumberFormat="0" applyFill="0" applyAlignment="0" applyProtection="0"/>
    <xf numFmtId="0" fontId="79" fillId="0" borderId="76" applyNumberFormat="0" applyFill="0" applyAlignment="0" applyProtection="0"/>
    <xf numFmtId="0" fontId="88" fillId="0" borderId="77" applyNumberFormat="0" applyFill="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74"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101" fillId="0" borderId="81" applyNumberFormat="0" applyFill="0" applyAlignment="0" applyProtection="0"/>
    <xf numFmtId="0" fontId="102" fillId="51" borderId="0" applyNumberFormat="0" applyBorder="0" applyAlignment="0" applyProtection="0"/>
    <xf numFmtId="0" fontId="74" fillId="39" borderId="73" applyNumberFormat="0" applyFont="0" applyAlignment="0" applyProtection="0"/>
    <xf numFmtId="0" fontId="74" fillId="10" borderId="0" applyNumberFormat="0" applyBorder="0" applyAlignment="0" applyProtection="0"/>
    <xf numFmtId="0" fontId="74" fillId="11" borderId="0" applyNumberFormat="0" applyBorder="0" applyAlignment="0" applyProtection="0"/>
    <xf numFmtId="0" fontId="74" fillId="12" borderId="0" applyNumberFormat="0" applyBorder="0" applyAlignment="0" applyProtection="0"/>
    <xf numFmtId="0" fontId="74" fillId="18" borderId="0" applyNumberFormat="0" applyBorder="0" applyAlignment="0" applyProtection="0"/>
    <xf numFmtId="0" fontId="74" fillId="24" borderId="0" applyNumberFormat="0" applyBorder="0" applyAlignment="0" applyProtection="0"/>
    <xf numFmtId="0" fontId="74" fillId="13" borderId="0" applyNumberFormat="0" applyBorder="0" applyAlignment="0" applyProtection="0"/>
    <xf numFmtId="0" fontId="74" fillId="25" borderId="0" applyNumberFormat="0" applyBorder="0" applyAlignment="0" applyProtection="0"/>
    <xf numFmtId="0" fontId="74" fillId="27" borderId="0" applyNumberFormat="0" applyBorder="0" applyAlignment="0" applyProtection="0"/>
    <xf numFmtId="0" fontId="103" fillId="0" borderId="0"/>
    <xf numFmtId="0" fontId="104" fillId="0" borderId="0" applyNumberFormat="0" applyFill="0" applyBorder="0" applyAlignment="0" applyProtection="0"/>
    <xf numFmtId="0" fontId="105" fillId="38" borderId="0" applyNumberFormat="0" applyBorder="0" applyAlignment="0" applyProtection="0"/>
    <xf numFmtId="0" fontId="74" fillId="22" borderId="0" applyNumberFormat="0" applyBorder="0" applyAlignment="0" applyProtection="0"/>
    <xf numFmtId="0" fontId="74" fillId="23" borderId="0" applyNumberFormat="0" applyBorder="0" applyAlignment="0" applyProtection="0"/>
    <xf numFmtId="0" fontId="74" fillId="26" borderId="0" applyNumberFormat="0" applyBorder="0" applyAlignment="0" applyProtection="0"/>
    <xf numFmtId="0" fontId="106" fillId="0" borderId="0"/>
  </cellStyleXfs>
  <cellXfs count="882">
    <xf numFmtId="0" fontId="0" fillId="0" borderId="0" xfId="0"/>
    <xf numFmtId="0" fontId="2" fillId="0" borderId="0" xfId="0" applyFont="1"/>
    <xf numFmtId="166" fontId="2" fillId="0" borderId="0" xfId="0" applyNumberFormat="1" applyFont="1"/>
    <xf numFmtId="166" fontId="2" fillId="0" borderId="0" xfId="32" applyNumberFormat="1" applyFont="1"/>
    <xf numFmtId="0" fontId="4" fillId="0" borderId="0" xfId="0" applyFont="1"/>
    <xf numFmtId="166" fontId="3" fillId="0" borderId="1" xfId="32" applyNumberFormat="1" applyFont="1" applyBorder="1"/>
    <xf numFmtId="1" fontId="4" fillId="0" borderId="2" xfId="0" applyNumberFormat="1" applyFont="1" applyBorder="1"/>
    <xf numFmtId="1" fontId="4" fillId="0" borderId="1" xfId="0" applyNumberFormat="1" applyFont="1" applyBorder="1"/>
    <xf numFmtId="166" fontId="2" fillId="2" borderId="0" xfId="32" applyNumberFormat="1" applyFont="1" applyFill="1"/>
    <xf numFmtId="0" fontId="5" fillId="0" borderId="1" xfId="0" applyFont="1" applyBorder="1" applyAlignment="1">
      <alignment horizontal="right"/>
    </xf>
    <xf numFmtId="0" fontId="6" fillId="0" borderId="1" xfId="0" applyFont="1" applyBorder="1" applyAlignment="1">
      <alignment horizontal="left" indent="1"/>
    </xf>
    <xf numFmtId="0" fontId="3" fillId="0" borderId="1" xfId="0" applyFont="1" applyBorder="1"/>
    <xf numFmtId="0" fontId="2" fillId="0" borderId="0" xfId="0" applyFont="1" applyAlignment="1">
      <alignment horizontal="left" indent="1"/>
    </xf>
    <xf numFmtId="0" fontId="10" fillId="0" borderId="0" xfId="0" applyFont="1" applyAlignment="1">
      <alignment horizontal="right"/>
    </xf>
    <xf numFmtId="0" fontId="2" fillId="2" borderId="0" xfId="0" applyFont="1" applyFill="1"/>
    <xf numFmtId="166" fontId="30" fillId="3" borderId="3" xfId="32" applyNumberFormat="1" applyFont="1" applyFill="1" applyBorder="1"/>
    <xf numFmtId="166" fontId="2" fillId="3" borderId="4" xfId="32" applyNumberFormat="1" applyFont="1" applyFill="1" applyBorder="1"/>
    <xf numFmtId="166" fontId="2" fillId="3" borderId="5" xfId="32" applyNumberFormat="1" applyFont="1" applyFill="1" applyBorder="1"/>
    <xf numFmtId="166" fontId="2" fillId="3" borderId="6" xfId="32" applyNumberFormat="1" applyFont="1" applyFill="1" applyBorder="1"/>
    <xf numFmtId="166" fontId="4" fillId="0" borderId="7" xfId="32" applyNumberFormat="1" applyFont="1" applyBorder="1"/>
    <xf numFmtId="166" fontId="3" fillId="0" borderId="8" xfId="32" applyNumberFormat="1" applyFont="1" applyBorder="1"/>
    <xf numFmtId="166" fontId="2" fillId="0" borderId="7" xfId="32" applyNumberFormat="1" applyFont="1" applyBorder="1"/>
    <xf numFmtId="166" fontId="2" fillId="2" borderId="7" xfId="32" applyNumberFormat="1" applyFont="1" applyFill="1" applyBorder="1"/>
    <xf numFmtId="166" fontId="9" fillId="0" borderId="7" xfId="32" applyNumberFormat="1" applyFont="1" applyBorder="1"/>
    <xf numFmtId="166" fontId="4" fillId="0" borderId="9" xfId="32" applyNumberFormat="1" applyFont="1" applyBorder="1"/>
    <xf numFmtId="166" fontId="4" fillId="0" borderId="10" xfId="32" applyNumberFormat="1" applyFont="1" applyBorder="1"/>
    <xf numFmtId="166" fontId="3" fillId="0" borderId="11" xfId="32" applyNumberFormat="1" applyFont="1" applyBorder="1"/>
    <xf numFmtId="166" fontId="3" fillId="0" borderId="12" xfId="32" applyNumberFormat="1" applyFont="1" applyBorder="1"/>
    <xf numFmtId="166" fontId="2" fillId="0" borderId="9" xfId="32" applyNumberFormat="1" applyFont="1" applyBorder="1"/>
    <xf numFmtId="166" fontId="2" fillId="0" borderId="10" xfId="32" applyNumberFormat="1" applyFont="1" applyBorder="1"/>
    <xf numFmtId="166" fontId="2" fillId="2" borderId="9" xfId="32" applyNumberFormat="1" applyFont="1" applyFill="1" applyBorder="1"/>
    <xf numFmtId="166" fontId="2" fillId="2" borderId="10" xfId="32" applyNumberFormat="1" applyFont="1" applyFill="1" applyBorder="1"/>
    <xf numFmtId="166" fontId="9" fillId="0" borderId="9" xfId="32" applyNumberFormat="1" applyFont="1" applyBorder="1"/>
    <xf numFmtId="166" fontId="9" fillId="0" borderId="10" xfId="32" applyNumberFormat="1" applyFont="1" applyBorder="1"/>
    <xf numFmtId="166" fontId="4" fillId="4" borderId="9" xfId="32" applyNumberFormat="1" applyFont="1" applyFill="1" applyBorder="1"/>
    <xf numFmtId="166" fontId="4" fillId="4" borderId="10" xfId="32" applyNumberFormat="1" applyFont="1" applyFill="1" applyBorder="1"/>
    <xf numFmtId="166" fontId="3" fillId="4" borderId="11" xfId="32" applyNumberFormat="1" applyFont="1" applyFill="1" applyBorder="1"/>
    <xf numFmtId="166" fontId="3" fillId="4" borderId="12" xfId="32" applyNumberFormat="1" applyFont="1" applyFill="1" applyBorder="1"/>
    <xf numFmtId="166" fontId="2" fillId="4" borderId="9" xfId="32" applyNumberFormat="1" applyFont="1" applyFill="1" applyBorder="1"/>
    <xf numFmtId="166" fontId="2" fillId="4" borderId="10" xfId="32" applyNumberFormat="1" applyFont="1" applyFill="1" applyBorder="1"/>
    <xf numFmtId="166" fontId="9" fillId="4" borderId="9" xfId="32" applyNumberFormat="1" applyFont="1" applyFill="1" applyBorder="1"/>
    <xf numFmtId="166" fontId="9" fillId="4" borderId="10" xfId="32" applyNumberFormat="1" applyFont="1" applyFill="1" applyBorder="1"/>
    <xf numFmtId="0" fontId="6" fillId="0" borderId="0" xfId="0" applyFont="1"/>
    <xf numFmtId="166" fontId="6" fillId="0" borderId="1" xfId="32" applyNumberFormat="1" applyFont="1" applyBorder="1"/>
    <xf numFmtId="1" fontId="6" fillId="0" borderId="1" xfId="0" applyNumberFormat="1" applyFont="1" applyBorder="1"/>
    <xf numFmtId="166" fontId="6" fillId="4" borderId="11" xfId="32" applyNumberFormat="1" applyFont="1" applyFill="1" applyBorder="1"/>
    <xf numFmtId="166" fontId="6" fillId="4" borderId="12" xfId="32" applyNumberFormat="1" applyFont="1" applyFill="1" applyBorder="1"/>
    <xf numFmtId="166" fontId="6" fillId="0" borderId="11" xfId="32" applyNumberFormat="1" applyFont="1" applyBorder="1"/>
    <xf numFmtId="166" fontId="6" fillId="0" borderId="12" xfId="32" applyNumberFormat="1" applyFont="1" applyBorder="1"/>
    <xf numFmtId="166" fontId="6" fillId="0" borderId="8" xfId="32" applyNumberFormat="1" applyFont="1" applyBorder="1"/>
    <xf numFmtId="0" fontId="6" fillId="0" borderId="1" xfId="0" applyFont="1" applyBorder="1"/>
    <xf numFmtId="0" fontId="31" fillId="0" borderId="0" xfId="0" applyFont="1"/>
    <xf numFmtId="0" fontId="32" fillId="0" borderId="0" xfId="0" applyFont="1"/>
    <xf numFmtId="0" fontId="33" fillId="0" borderId="0" xfId="0" applyFont="1"/>
    <xf numFmtId="0" fontId="12" fillId="0" borderId="0" xfId="0" applyFont="1"/>
    <xf numFmtId="166" fontId="2" fillId="5" borderId="13" xfId="32" applyNumberFormat="1" applyFont="1" applyFill="1" applyBorder="1"/>
    <xf numFmtId="166" fontId="6" fillId="5" borderId="14" xfId="32" applyNumberFormat="1" applyFont="1" applyFill="1" applyBorder="1"/>
    <xf numFmtId="166" fontId="9" fillId="5" borderId="13" xfId="32" applyNumberFormat="1" applyFont="1" applyFill="1" applyBorder="1"/>
    <xf numFmtId="166" fontId="6" fillId="5" borderId="13" xfId="32" applyNumberFormat="1" applyFont="1" applyFill="1" applyBorder="1"/>
    <xf numFmtId="166" fontId="2" fillId="0" borderId="15" xfId="32" applyNumberFormat="1" applyFont="1" applyBorder="1"/>
    <xf numFmtId="166" fontId="6" fillId="0" borderId="16" xfId="32" applyNumberFormat="1" applyFont="1" applyBorder="1"/>
    <xf numFmtId="166" fontId="6" fillId="0" borderId="15" xfId="32" applyNumberFormat="1" applyFont="1" applyBorder="1"/>
    <xf numFmtId="166" fontId="2" fillId="2" borderId="15" xfId="32" applyNumberFormat="1" applyFont="1" applyFill="1" applyBorder="1"/>
    <xf numFmtId="166" fontId="9" fillId="0" borderId="15" xfId="32" applyNumberFormat="1" applyFont="1" applyBorder="1"/>
    <xf numFmtId="0" fontId="12" fillId="2" borderId="0" xfId="0" applyFont="1" applyFill="1"/>
    <xf numFmtId="166" fontId="3" fillId="5" borderId="1" xfId="32" applyNumberFormat="1" applyFont="1" applyFill="1" applyBorder="1"/>
    <xf numFmtId="166" fontId="6" fillId="5" borderId="1" xfId="32" applyNumberFormat="1" applyFont="1" applyFill="1" applyBorder="1"/>
    <xf numFmtId="166" fontId="2" fillId="2" borderId="0" xfId="0" applyNumberFormat="1" applyFont="1" applyFill="1"/>
    <xf numFmtId="166" fontId="6" fillId="2" borderId="15" xfId="32" applyNumberFormat="1" applyFont="1" applyFill="1" applyBorder="1"/>
    <xf numFmtId="166" fontId="9" fillId="2" borderId="15" xfId="32" applyNumberFormat="1" applyFont="1" applyFill="1" applyBorder="1"/>
    <xf numFmtId="0" fontId="34" fillId="0" borderId="0" xfId="0" applyFont="1"/>
    <xf numFmtId="0" fontId="35" fillId="0" borderId="0" xfId="0" applyFont="1"/>
    <xf numFmtId="166" fontId="2" fillId="2" borderId="0" xfId="0" applyNumberFormat="1" applyFont="1" applyFill="1" applyAlignment="1">
      <alignment horizontal="center"/>
    </xf>
    <xf numFmtId="1" fontId="2" fillId="0" borderId="0" xfId="0" applyNumberFormat="1" applyFont="1"/>
    <xf numFmtId="166" fontId="16" fillId="2" borderId="0" xfId="32" applyNumberFormat="1" applyFont="1" applyFill="1"/>
    <xf numFmtId="0" fontId="16" fillId="2" borderId="0" xfId="0" applyFont="1" applyFill="1" applyAlignment="1">
      <alignment horizontal="right"/>
    </xf>
    <xf numFmtId="0" fontId="3" fillId="2" borderId="0" xfId="0" applyFont="1" applyFill="1" applyAlignment="1">
      <alignment horizontal="left" indent="1"/>
    </xf>
    <xf numFmtId="0" fontId="3" fillId="2" borderId="0" xfId="0" applyFont="1" applyFill="1"/>
    <xf numFmtId="0" fontId="16" fillId="2" borderId="17" xfId="0" applyFont="1" applyFill="1" applyBorder="1" applyAlignment="1">
      <alignment horizontal="right"/>
    </xf>
    <xf numFmtId="0" fontId="3" fillId="2" borderId="17" xfId="0" applyFont="1" applyFill="1" applyBorder="1" applyAlignment="1">
      <alignment horizontal="left" indent="1"/>
    </xf>
    <xf numFmtId="166" fontId="16" fillId="2" borderId="17" xfId="32" applyNumberFormat="1" applyFont="1" applyFill="1" applyBorder="1"/>
    <xf numFmtId="0" fontId="16" fillId="2" borderId="17" xfId="0" applyFont="1" applyFill="1" applyBorder="1" applyAlignment="1">
      <alignment horizontal="left" indent="1"/>
    </xf>
    <xf numFmtId="166" fontId="2" fillId="2" borderId="15" xfId="32" applyNumberFormat="1" applyFont="1" applyFill="1" applyBorder="1" applyAlignment="1">
      <alignment horizontal="center"/>
    </xf>
    <xf numFmtId="165" fontId="2" fillId="0" borderId="0" xfId="32" applyFont="1"/>
    <xf numFmtId="0" fontId="2" fillId="0" borderId="8" xfId="0" applyFont="1" applyBorder="1"/>
    <xf numFmtId="0" fontId="7" fillId="0" borderId="1" xfId="0" applyFont="1" applyBorder="1" applyAlignment="1">
      <alignment horizontal="justify" vertical="justify" wrapText="1"/>
    </xf>
    <xf numFmtId="0" fontId="6" fillId="0" borderId="1" xfId="0" applyFont="1" applyBorder="1" applyAlignment="1">
      <alignment horizontal="justify" vertical="justify" wrapText="1"/>
    </xf>
    <xf numFmtId="166" fontId="2" fillId="5" borderId="19" xfId="32" applyNumberFormat="1" applyFont="1" applyFill="1" applyBorder="1"/>
    <xf numFmtId="166" fontId="2" fillId="0" borderId="4" xfId="0" applyNumberFormat="1" applyFont="1" applyBorder="1"/>
    <xf numFmtId="166" fontId="2" fillId="2" borderId="19" xfId="32" applyNumberFormat="1" applyFont="1" applyFill="1" applyBorder="1"/>
    <xf numFmtId="166" fontId="2" fillId="0" borderId="19" xfId="32" applyNumberFormat="1" applyFont="1" applyBorder="1"/>
    <xf numFmtId="166" fontId="2" fillId="0" borderId="20" xfId="0" applyNumberFormat="1" applyFont="1" applyBorder="1"/>
    <xf numFmtId="166" fontId="2" fillId="0" borderId="13" xfId="0" applyNumberFormat="1" applyFont="1" applyBorder="1"/>
    <xf numFmtId="0" fontId="2" fillId="2" borderId="21" xfId="0" applyFont="1" applyFill="1" applyBorder="1"/>
    <xf numFmtId="0" fontId="2" fillId="2" borderId="22" xfId="0" applyFont="1" applyFill="1" applyBorder="1"/>
    <xf numFmtId="0" fontId="12" fillId="2" borderId="21" xfId="0" applyFont="1" applyFill="1" applyBorder="1"/>
    <xf numFmtId="0" fontId="12" fillId="4" borderId="21" xfId="0" applyFont="1" applyFill="1" applyBorder="1"/>
    <xf numFmtId="0" fontId="12" fillId="4" borderId="22" xfId="0" applyFont="1" applyFill="1" applyBorder="1"/>
    <xf numFmtId="9" fontId="2" fillId="0" borderId="0" xfId="49" applyFont="1"/>
    <xf numFmtId="165" fontId="2" fillId="0" borderId="0" xfId="0" applyNumberFormat="1" applyFont="1"/>
    <xf numFmtId="0" fontId="28" fillId="6" borderId="0" xfId="0" applyFont="1" applyFill="1"/>
    <xf numFmtId="0" fontId="29" fillId="6" borderId="0" xfId="0" applyFont="1" applyFill="1"/>
    <xf numFmtId="165" fontId="27" fillId="0" borderId="0" xfId="32"/>
    <xf numFmtId="0" fontId="28" fillId="6" borderId="0" xfId="0" applyFont="1" applyFill="1" applyAlignment="1">
      <alignment horizontal="center"/>
    </xf>
    <xf numFmtId="9" fontId="27" fillId="0" borderId="0" xfId="49" applyAlignment="1">
      <alignment horizontal="center"/>
    </xf>
    <xf numFmtId="0" fontId="36" fillId="0" borderId="0" xfId="0" applyFont="1"/>
    <xf numFmtId="0" fontId="37" fillId="0" borderId="0" xfId="0" applyFont="1" applyAlignment="1">
      <alignment horizontal="center"/>
    </xf>
    <xf numFmtId="0" fontId="38" fillId="0" borderId="0" xfId="0" applyFont="1" applyAlignment="1">
      <alignment horizontal="justify"/>
    </xf>
    <xf numFmtId="0" fontId="36" fillId="0" borderId="0" xfId="0" applyFont="1" applyAlignment="1">
      <alignment horizontal="justify"/>
    </xf>
    <xf numFmtId="0" fontId="38" fillId="0" borderId="0" xfId="0" applyFont="1"/>
    <xf numFmtId="0" fontId="39" fillId="0" borderId="0" xfId="0" applyFont="1" applyAlignment="1">
      <alignment horizontal="justify"/>
    </xf>
    <xf numFmtId="0" fontId="37" fillId="0" borderId="0" xfId="0" applyFont="1"/>
    <xf numFmtId="0" fontId="40" fillId="0" borderId="0" xfId="0" applyFont="1" applyAlignment="1">
      <alignment horizontal="center"/>
    </xf>
    <xf numFmtId="0" fontId="38" fillId="0" borderId="0" xfId="0" applyFont="1" applyAlignment="1">
      <alignment horizontal="left" indent="7"/>
    </xf>
    <xf numFmtId="0" fontId="41" fillId="7" borderId="0" xfId="0" applyFont="1" applyFill="1" applyAlignment="1">
      <alignment horizontal="center"/>
    </xf>
    <xf numFmtId="0" fontId="42" fillId="0" borderId="0" xfId="0" applyFont="1" applyAlignment="1">
      <alignment horizontal="center"/>
    </xf>
    <xf numFmtId="0" fontId="42" fillId="0" borderId="0" xfId="0" applyFont="1"/>
    <xf numFmtId="10" fontId="42" fillId="0" borderId="0" xfId="0" applyNumberFormat="1" applyFont="1" applyAlignment="1">
      <alignment horizontal="right"/>
    </xf>
    <xf numFmtId="0" fontId="42" fillId="0" borderId="5" xfId="0" applyFont="1" applyBorder="1" applyAlignment="1">
      <alignment horizontal="center"/>
    </xf>
    <xf numFmtId="0" fontId="43" fillId="0" borderId="5" xfId="0" applyFont="1" applyBorder="1"/>
    <xf numFmtId="10" fontId="43" fillId="0" borderId="5" xfId="0" applyNumberFormat="1" applyFont="1" applyBorder="1" applyAlignment="1">
      <alignment horizontal="right"/>
    </xf>
    <xf numFmtId="0" fontId="0" fillId="0" borderId="23" xfId="0" applyBorder="1"/>
    <xf numFmtId="165" fontId="27" fillId="0" borderId="23" xfId="32" applyBorder="1"/>
    <xf numFmtId="9" fontId="27" fillId="0" borderId="23" xfId="49" applyBorder="1" applyAlignment="1">
      <alignment horizontal="center"/>
    </xf>
    <xf numFmtId="0" fontId="17" fillId="0" borderId="0" xfId="43" applyFont="1" applyAlignment="1">
      <alignment horizontal="center"/>
    </xf>
    <xf numFmtId="0" fontId="12" fillId="0" borderId="0" xfId="43" applyFont="1" applyAlignment="1">
      <alignment horizontal="center"/>
    </xf>
    <xf numFmtId="0" fontId="20" fillId="6" borderId="0" xfId="43" applyFont="1" applyFill="1" applyAlignment="1">
      <alignment horizontal="center"/>
    </xf>
    <xf numFmtId="0" fontId="25" fillId="6" borderId="0" xfId="43" applyFont="1" applyFill="1"/>
    <xf numFmtId="0" fontId="20" fillId="6" borderId="0" xfId="43" applyFont="1" applyFill="1"/>
    <xf numFmtId="0" fontId="26" fillId="6" borderId="0" xfId="43" applyFont="1" applyFill="1" applyAlignment="1">
      <alignment horizontal="center" vertical="center" wrapText="1"/>
    </xf>
    <xf numFmtId="0" fontId="12" fillId="0" borderId="0" xfId="43" applyFont="1"/>
    <xf numFmtId="0" fontId="12" fillId="0" borderId="0" xfId="43" applyFont="1" applyAlignment="1">
      <alignment horizontal="left"/>
    </xf>
    <xf numFmtId="3" fontId="12" fillId="0" borderId="0" xfId="43" applyNumberFormat="1" applyFont="1" applyProtection="1">
      <protection hidden="1"/>
    </xf>
    <xf numFmtId="168" fontId="12" fillId="0" borderId="0" xfId="43" applyNumberFormat="1" applyFont="1" applyAlignment="1" applyProtection="1">
      <alignment horizontal="center"/>
      <protection hidden="1"/>
    </xf>
    <xf numFmtId="3" fontId="12" fillId="0" borderId="0" xfId="0" applyNumberFormat="1" applyFont="1" applyProtection="1">
      <protection hidden="1"/>
    </xf>
    <xf numFmtId="168" fontId="12" fillId="0" borderId="0" xfId="43" applyNumberFormat="1" applyFont="1" applyProtection="1">
      <protection hidden="1"/>
    </xf>
    <xf numFmtId="164" fontId="12" fillId="0" borderId="0" xfId="43" applyNumberFormat="1" applyFont="1" applyProtection="1">
      <protection hidden="1"/>
    </xf>
    <xf numFmtId="3" fontId="12" fillId="0" borderId="0" xfId="43" applyNumberFormat="1" applyFont="1"/>
    <xf numFmtId="0" fontId="17" fillId="0" borderId="0" xfId="43" applyFont="1"/>
    <xf numFmtId="3" fontId="17" fillId="0" borderId="0" xfId="43" applyNumberFormat="1" applyFont="1" applyAlignment="1" applyProtection="1">
      <alignment horizontal="right"/>
      <protection hidden="1"/>
    </xf>
    <xf numFmtId="168" fontId="17" fillId="0" borderId="0" xfId="43" applyNumberFormat="1" applyFont="1" applyAlignment="1" applyProtection="1">
      <alignment horizontal="center"/>
      <protection hidden="1"/>
    </xf>
    <xf numFmtId="3" fontId="10" fillId="0" borderId="0" xfId="43" applyNumberFormat="1"/>
    <xf numFmtId="0" fontId="10" fillId="0" borderId="0" xfId="43" applyAlignment="1">
      <alignment horizontal="center"/>
    </xf>
    <xf numFmtId="168" fontId="10" fillId="0" borderId="0" xfId="43" applyNumberFormat="1"/>
    <xf numFmtId="0" fontId="17" fillId="0" borderId="5" xfId="43" applyFont="1" applyBorder="1"/>
    <xf numFmtId="3" fontId="17" fillId="0" borderId="5" xfId="43" applyNumberFormat="1" applyFont="1" applyBorder="1" applyAlignment="1" applyProtection="1">
      <alignment horizontal="right"/>
      <protection hidden="1"/>
    </xf>
    <xf numFmtId="168" fontId="17" fillId="0" borderId="5" xfId="43" applyNumberFormat="1" applyFont="1" applyBorder="1" applyAlignment="1" applyProtection="1">
      <alignment horizontal="center"/>
      <protection hidden="1"/>
    </xf>
    <xf numFmtId="168" fontId="17" fillId="0" borderId="5" xfId="43" applyNumberFormat="1" applyFont="1" applyBorder="1" applyAlignment="1" applyProtection="1">
      <alignment horizontal="right"/>
      <protection hidden="1"/>
    </xf>
    <xf numFmtId="9" fontId="12" fillId="0" borderId="0" xfId="49" applyFont="1" applyProtection="1">
      <protection hidden="1"/>
    </xf>
    <xf numFmtId="0" fontId="10" fillId="0" borderId="0" xfId="43"/>
    <xf numFmtId="168" fontId="17" fillId="0" borderId="0" xfId="43" applyNumberFormat="1" applyFont="1" applyProtection="1">
      <protection hidden="1"/>
    </xf>
    <xf numFmtId="165" fontId="12" fillId="0" borderId="0" xfId="32" applyFont="1" applyProtection="1">
      <protection hidden="1"/>
    </xf>
    <xf numFmtId="0" fontId="4" fillId="2" borderId="0" xfId="0" applyFont="1" applyFill="1"/>
    <xf numFmtId="0" fontId="6" fillId="2" borderId="15" xfId="0" applyFont="1" applyFill="1" applyBorder="1"/>
    <xf numFmtId="1" fontId="44" fillId="7" borderId="24" xfId="0" applyNumberFormat="1" applyFont="1" applyFill="1" applyBorder="1" applyAlignment="1">
      <alignment horizontal="center"/>
    </xf>
    <xf numFmtId="0" fontId="44" fillId="7" borderId="25" xfId="0" applyFont="1" applyFill="1" applyBorder="1" applyAlignment="1">
      <alignment horizontal="left" indent="1"/>
    </xf>
    <xf numFmtId="0" fontId="45" fillId="7" borderId="25" xfId="0" applyFont="1" applyFill="1" applyBorder="1"/>
    <xf numFmtId="166" fontId="44" fillId="7" borderId="4" xfId="32" applyNumberFormat="1" applyFont="1" applyFill="1" applyBorder="1"/>
    <xf numFmtId="9" fontId="46" fillId="8" borderId="17" xfId="49" applyFont="1" applyFill="1" applyBorder="1"/>
    <xf numFmtId="9" fontId="46" fillId="8" borderId="4" xfId="49" applyFont="1" applyFill="1" applyBorder="1"/>
    <xf numFmtId="166" fontId="12" fillId="2" borderId="21" xfId="32" applyNumberFormat="1" applyFont="1" applyFill="1" applyBorder="1"/>
    <xf numFmtId="166" fontId="12" fillId="2" borderId="22" xfId="32" applyNumberFormat="1" applyFont="1" applyFill="1" applyBorder="1"/>
    <xf numFmtId="0" fontId="44" fillId="7" borderId="6" xfId="0" applyFont="1" applyFill="1" applyBorder="1" applyAlignment="1">
      <alignment horizontal="center"/>
    </xf>
    <xf numFmtId="0" fontId="45" fillId="0" borderId="0" xfId="0" applyFont="1" applyAlignment="1">
      <alignment horizontal="left"/>
    </xf>
    <xf numFmtId="0" fontId="45" fillId="0" borderId="0" xfId="0" applyFont="1"/>
    <xf numFmtId="0" fontId="47" fillId="0" borderId="0" xfId="0" applyFont="1"/>
    <xf numFmtId="166" fontId="47" fillId="0" borderId="15" xfId="32" applyNumberFormat="1" applyFont="1" applyBorder="1"/>
    <xf numFmtId="166" fontId="47" fillId="2" borderId="15" xfId="32" applyNumberFormat="1" applyFont="1" applyFill="1" applyBorder="1"/>
    <xf numFmtId="166" fontId="50" fillId="4" borderId="10" xfId="32" applyNumberFormat="1" applyFont="1" applyFill="1" applyBorder="1"/>
    <xf numFmtId="166" fontId="48" fillId="0" borderId="9" xfId="32" applyNumberFormat="1" applyFont="1" applyBorder="1"/>
    <xf numFmtId="166" fontId="48" fillId="0" borderId="10" xfId="32" applyNumberFormat="1" applyFont="1" applyBorder="1"/>
    <xf numFmtId="166" fontId="48" fillId="4" borderId="9" xfId="32" applyNumberFormat="1" applyFont="1" applyFill="1" applyBorder="1"/>
    <xf numFmtId="166" fontId="48" fillId="4" borderId="10" xfId="32" applyNumberFormat="1" applyFont="1" applyFill="1" applyBorder="1"/>
    <xf numFmtId="166" fontId="48" fillId="0" borderId="7" xfId="32" applyNumberFormat="1" applyFont="1" applyBorder="1"/>
    <xf numFmtId="166" fontId="48" fillId="5" borderId="13" xfId="32" applyNumberFormat="1" applyFont="1" applyFill="1" applyBorder="1"/>
    <xf numFmtId="0" fontId="48" fillId="0" borderId="1" xfId="0" applyFont="1" applyBorder="1" applyAlignment="1">
      <alignment horizontal="right"/>
    </xf>
    <xf numFmtId="0" fontId="51" fillId="0" borderId="1" xfId="0" applyFont="1" applyBorder="1"/>
    <xf numFmtId="166" fontId="51" fillId="0" borderId="1" xfId="32" applyNumberFormat="1" applyFont="1" applyBorder="1"/>
    <xf numFmtId="166" fontId="52" fillId="4" borderId="1" xfId="32" applyNumberFormat="1" applyFont="1" applyFill="1" applyBorder="1"/>
    <xf numFmtId="166" fontId="52" fillId="4" borderId="12" xfId="32" applyNumberFormat="1" applyFont="1" applyFill="1" applyBorder="1"/>
    <xf numFmtId="166" fontId="51" fillId="0" borderId="11" xfId="32" applyNumberFormat="1" applyFont="1" applyBorder="1"/>
    <xf numFmtId="166" fontId="51" fillId="0" borderId="12" xfId="32" applyNumberFormat="1" applyFont="1" applyBorder="1"/>
    <xf numFmtId="166" fontId="51" fillId="4" borderId="11" xfId="32" applyNumberFormat="1" applyFont="1" applyFill="1" applyBorder="1"/>
    <xf numFmtId="166" fontId="51" fillId="4" borderId="12" xfId="32" applyNumberFormat="1" applyFont="1" applyFill="1" applyBorder="1"/>
    <xf numFmtId="166" fontId="51" fillId="0" borderId="8" xfId="32" applyNumberFormat="1" applyFont="1" applyBorder="1"/>
    <xf numFmtId="166" fontId="51" fillId="5" borderId="14" xfId="32" applyNumberFormat="1" applyFont="1" applyFill="1" applyBorder="1"/>
    <xf numFmtId="166" fontId="51" fillId="5" borderId="1" xfId="32" applyNumberFormat="1" applyFont="1" applyFill="1" applyBorder="1"/>
    <xf numFmtId="166" fontId="53" fillId="4" borderId="10" xfId="32" applyNumberFormat="1" applyFont="1" applyFill="1" applyBorder="1"/>
    <xf numFmtId="166" fontId="47" fillId="0" borderId="9" xfId="32" applyNumberFormat="1" applyFont="1" applyBorder="1"/>
    <xf numFmtId="166" fontId="47" fillId="0" borderId="10" xfId="32" applyNumberFormat="1" applyFont="1" applyBorder="1"/>
    <xf numFmtId="166" fontId="47" fillId="4" borderId="9" xfId="32" applyNumberFormat="1" applyFont="1" applyFill="1" applyBorder="1"/>
    <xf numFmtId="166" fontId="47" fillId="4" borderId="10" xfId="32" applyNumberFormat="1" applyFont="1" applyFill="1" applyBorder="1"/>
    <xf numFmtId="166" fontId="47" fillId="0" borderId="7" xfId="32" applyNumberFormat="1" applyFont="1" applyBorder="1"/>
    <xf numFmtId="166" fontId="47" fillId="5" borderId="13" xfId="32" applyNumberFormat="1" applyFont="1" applyFill="1" applyBorder="1"/>
    <xf numFmtId="166" fontId="51" fillId="2" borderId="15" xfId="32" applyNumberFormat="1" applyFont="1" applyFill="1" applyBorder="1"/>
    <xf numFmtId="0" fontId="49" fillId="0" borderId="1" xfId="0" applyFont="1" applyBorder="1" applyAlignment="1">
      <alignment horizontal="left" indent="1"/>
    </xf>
    <xf numFmtId="166" fontId="47" fillId="0" borderId="26" xfId="32" applyNumberFormat="1" applyFont="1" applyBorder="1"/>
    <xf numFmtId="1" fontId="3" fillId="0" borderId="13" xfId="0" applyNumberFormat="1" applyFont="1" applyBorder="1" applyAlignment="1">
      <alignment horizontal="center"/>
    </xf>
    <xf numFmtId="0" fontId="3" fillId="0" borderId="27" xfId="0" applyFont="1" applyBorder="1" applyAlignment="1">
      <alignment horizontal="center"/>
    </xf>
    <xf numFmtId="0" fontId="55" fillId="2" borderId="19" xfId="0" applyFont="1" applyFill="1" applyBorder="1" applyAlignment="1">
      <alignment horizontal="center"/>
    </xf>
    <xf numFmtId="1" fontId="3" fillId="0" borderId="9" xfId="0" applyNumberFormat="1" applyFont="1" applyBorder="1" applyAlignment="1">
      <alignment horizontal="center"/>
    </xf>
    <xf numFmtId="0" fontId="49" fillId="0" borderId="5" xfId="0" applyFont="1" applyBorder="1" applyAlignment="1">
      <alignment horizontal="left" indent="1"/>
    </xf>
    <xf numFmtId="0" fontId="51" fillId="0" borderId="5" xfId="0" applyFont="1" applyBorder="1"/>
    <xf numFmtId="166" fontId="49" fillId="2" borderId="15" xfId="32" applyNumberFormat="1" applyFont="1" applyFill="1" applyBorder="1"/>
    <xf numFmtId="166" fontId="4" fillId="2" borderId="15" xfId="32" applyNumberFormat="1" applyFont="1" applyFill="1" applyBorder="1"/>
    <xf numFmtId="9" fontId="6" fillId="2" borderId="20" xfId="49" applyFont="1" applyFill="1" applyBorder="1"/>
    <xf numFmtId="0" fontId="56" fillId="0" borderId="0" xfId="0" applyFont="1"/>
    <xf numFmtId="0" fontId="57" fillId="0" borderId="0" xfId="0" applyFont="1"/>
    <xf numFmtId="166" fontId="2" fillId="0" borderId="28" xfId="32" applyNumberFormat="1" applyFont="1" applyBorder="1" applyAlignment="1">
      <alignment horizontal="center"/>
    </xf>
    <xf numFmtId="0" fontId="2" fillId="0" borderId="1" xfId="0" applyFont="1" applyBorder="1" applyAlignment="1">
      <alignment horizontal="justify" vertical="justify" wrapText="1"/>
    </xf>
    <xf numFmtId="166" fontId="2" fillId="2" borderId="16" xfId="32" applyNumberFormat="1" applyFont="1" applyFill="1" applyBorder="1"/>
    <xf numFmtId="0" fontId="2" fillId="2" borderId="13" xfId="0" applyFont="1" applyFill="1" applyBorder="1"/>
    <xf numFmtId="0" fontId="2" fillId="2" borderId="29" xfId="0" applyFont="1" applyFill="1" applyBorder="1"/>
    <xf numFmtId="166" fontId="31" fillId="0" borderId="0" xfId="0" applyNumberFormat="1" applyFont="1"/>
    <xf numFmtId="0" fontId="44" fillId="0" borderId="0" xfId="0" applyFont="1"/>
    <xf numFmtId="166" fontId="3" fillId="0" borderId="4" xfId="0" applyNumberFormat="1" applyFont="1" applyBorder="1"/>
    <xf numFmtId="166" fontId="2" fillId="0" borderId="1" xfId="32" applyNumberFormat="1" applyFont="1" applyBorder="1"/>
    <xf numFmtId="0" fontId="2" fillId="0" borderId="1" xfId="0" applyFont="1" applyBorder="1"/>
    <xf numFmtId="166" fontId="2" fillId="0" borderId="16" xfId="32" applyNumberFormat="1" applyFont="1" applyBorder="1"/>
    <xf numFmtId="166" fontId="2" fillId="0" borderId="11" xfId="32" applyNumberFormat="1" applyFont="1" applyBorder="1"/>
    <xf numFmtId="166" fontId="2" fillId="0" borderId="12" xfId="32" applyNumberFormat="1" applyFont="1" applyBorder="1"/>
    <xf numFmtId="166" fontId="2" fillId="4" borderId="11" xfId="32" applyNumberFormat="1" applyFont="1" applyFill="1" applyBorder="1"/>
    <xf numFmtId="166" fontId="2" fillId="4" borderId="12" xfId="32" applyNumberFormat="1" applyFont="1" applyFill="1" applyBorder="1"/>
    <xf numFmtId="166" fontId="2" fillId="0" borderId="8" xfId="32" applyNumberFormat="1" applyFont="1" applyBorder="1"/>
    <xf numFmtId="166" fontId="2" fillId="5" borderId="14" xfId="32" applyNumberFormat="1" applyFont="1" applyFill="1" applyBorder="1"/>
    <xf numFmtId="0" fontId="2" fillId="0" borderId="4" xfId="0" applyFont="1" applyBorder="1"/>
    <xf numFmtId="166" fontId="45" fillId="0" borderId="0" xfId="32" applyNumberFormat="1" applyFont="1"/>
    <xf numFmtId="166" fontId="44" fillId="0" borderId="0" xfId="32" applyNumberFormat="1" applyFont="1"/>
    <xf numFmtId="0" fontId="2" fillId="0" borderId="2" xfId="0" applyFont="1" applyBorder="1"/>
    <xf numFmtId="166" fontId="2" fillId="3" borderId="34" xfId="32" applyNumberFormat="1" applyFont="1" applyFill="1" applyBorder="1"/>
    <xf numFmtId="166" fontId="2" fillId="0" borderId="35" xfId="0" applyNumberFormat="1" applyFont="1" applyBorder="1"/>
    <xf numFmtId="166" fontId="12" fillId="4" borderId="21" xfId="32" applyNumberFormat="1" applyFont="1" applyFill="1" applyBorder="1"/>
    <xf numFmtId="166" fontId="2" fillId="5" borderId="36" xfId="32" applyNumberFormat="1" applyFont="1" applyFill="1" applyBorder="1"/>
    <xf numFmtId="166" fontId="2" fillId="0" borderId="36" xfId="32" applyNumberFormat="1" applyFont="1" applyBorder="1"/>
    <xf numFmtId="9" fontId="6" fillId="2" borderId="35" xfId="49" applyFont="1" applyFill="1" applyBorder="1"/>
    <xf numFmtId="166" fontId="45" fillId="40" borderId="19" xfId="0" applyNumberFormat="1" applyFont="1" applyFill="1" applyBorder="1"/>
    <xf numFmtId="166" fontId="91" fillId="40" borderId="15" xfId="32" applyNumberFormat="1" applyFont="1" applyFill="1" applyBorder="1"/>
    <xf numFmtId="166" fontId="90" fillId="40" borderId="15" xfId="32" applyNumberFormat="1" applyFont="1" applyFill="1" applyBorder="1"/>
    <xf numFmtId="166" fontId="93" fillId="40" borderId="15" xfId="32" applyNumberFormat="1" applyFont="1" applyFill="1" applyBorder="1"/>
    <xf numFmtId="0" fontId="59" fillId="40" borderId="20" xfId="0" applyFont="1" applyFill="1" applyBorder="1"/>
    <xf numFmtId="0" fontId="59" fillId="40" borderId="37" xfId="0" applyFont="1" applyFill="1" applyBorder="1"/>
    <xf numFmtId="166" fontId="45" fillId="40" borderId="37" xfId="0" applyNumberFormat="1" applyFont="1" applyFill="1" applyBorder="1" applyAlignment="1">
      <alignment horizontal="center"/>
    </xf>
    <xf numFmtId="0" fontId="45" fillId="40" borderId="37" xfId="0" applyFont="1" applyFill="1" applyBorder="1"/>
    <xf numFmtId="1" fontId="45" fillId="40" borderId="37" xfId="0" applyNumberFormat="1" applyFont="1" applyFill="1" applyBorder="1"/>
    <xf numFmtId="0" fontId="45" fillId="40" borderId="38" xfId="0" applyFont="1" applyFill="1" applyBorder="1"/>
    <xf numFmtId="0" fontId="45" fillId="40" borderId="39" xfId="0" applyFont="1" applyFill="1" applyBorder="1"/>
    <xf numFmtId="0" fontId="45" fillId="40" borderId="33" xfId="0" applyFont="1" applyFill="1" applyBorder="1"/>
    <xf numFmtId="0" fontId="45" fillId="40" borderId="20" xfId="0" applyFont="1" applyFill="1" applyBorder="1"/>
    <xf numFmtId="0" fontId="45" fillId="40" borderId="19" xfId="0" applyFont="1" applyFill="1" applyBorder="1"/>
    <xf numFmtId="0" fontId="2" fillId="41" borderId="20" xfId="0" applyFont="1" applyFill="1" applyBorder="1" applyAlignment="1">
      <alignment horizontal="right"/>
    </xf>
    <xf numFmtId="0" fontId="2" fillId="41" borderId="3" xfId="0" applyFont="1" applyFill="1" applyBorder="1" applyAlignment="1">
      <alignment horizontal="left" wrapText="1" indent="1"/>
    </xf>
    <xf numFmtId="166" fontId="2" fillId="41" borderId="37" xfId="32" applyNumberFormat="1" applyFont="1" applyFill="1" applyBorder="1"/>
    <xf numFmtId="0" fontId="2" fillId="41" borderId="35" xfId="0" applyFont="1" applyFill="1" applyBorder="1" applyAlignment="1">
      <alignment horizontal="right"/>
    </xf>
    <xf numFmtId="0" fontId="2" fillId="41" borderId="34" xfId="0" applyFont="1" applyFill="1" applyBorder="1" applyAlignment="1">
      <alignment horizontal="left" wrapText="1" indent="1"/>
    </xf>
    <xf numFmtId="166" fontId="2" fillId="41" borderId="2" xfId="32" applyNumberFormat="1" applyFont="1" applyFill="1" applyBorder="1"/>
    <xf numFmtId="0" fontId="45" fillId="41" borderId="30" xfId="0" applyFont="1" applyFill="1" applyBorder="1" applyAlignment="1">
      <alignment horizontal="left"/>
    </xf>
    <xf numFmtId="0" fontId="45" fillId="41" borderId="32" xfId="0" applyFont="1" applyFill="1" applyBorder="1"/>
    <xf numFmtId="166" fontId="3" fillId="41" borderId="32" xfId="32" applyNumberFormat="1" applyFont="1" applyFill="1" applyBorder="1"/>
    <xf numFmtId="166" fontId="2" fillId="41" borderId="19" xfId="32" applyNumberFormat="1" applyFont="1" applyFill="1" applyBorder="1"/>
    <xf numFmtId="166" fontId="2" fillId="41" borderId="36" xfId="32" applyNumberFormat="1" applyFont="1" applyFill="1" applyBorder="1"/>
    <xf numFmtId="166" fontId="3" fillId="41" borderId="19" xfId="32" applyNumberFormat="1" applyFont="1" applyFill="1" applyBorder="1"/>
    <xf numFmtId="166" fontId="3" fillId="41" borderId="36" xfId="32" applyNumberFormat="1" applyFont="1" applyFill="1" applyBorder="1"/>
    <xf numFmtId="166" fontId="3" fillId="41" borderId="4" xfId="32" applyNumberFormat="1" applyFont="1" applyFill="1" applyBorder="1"/>
    <xf numFmtId="0" fontId="6" fillId="41" borderId="1" xfId="0" applyFont="1" applyFill="1" applyBorder="1" applyAlignment="1">
      <alignment horizontal="justify" vertical="justify" wrapText="1"/>
    </xf>
    <xf numFmtId="166" fontId="3" fillId="41" borderId="1" xfId="32" applyNumberFormat="1" applyFont="1" applyFill="1" applyBorder="1"/>
    <xf numFmtId="1" fontId="3" fillId="41" borderId="1" xfId="0" applyNumberFormat="1" applyFont="1" applyFill="1" applyBorder="1"/>
    <xf numFmtId="166" fontId="9" fillId="41" borderId="15" xfId="32" applyNumberFormat="1" applyFont="1" applyFill="1" applyBorder="1"/>
    <xf numFmtId="166" fontId="3" fillId="41" borderId="11" xfId="32" applyNumberFormat="1" applyFont="1" applyFill="1" applyBorder="1"/>
    <xf numFmtId="166" fontId="3" fillId="41" borderId="12" xfId="32" applyNumberFormat="1" applyFont="1" applyFill="1" applyBorder="1"/>
    <xf numFmtId="166" fontId="3" fillId="41" borderId="8" xfId="32" applyNumberFormat="1" applyFont="1" applyFill="1" applyBorder="1"/>
    <xf numFmtId="166" fontId="3" fillId="41" borderId="14" xfId="32" applyNumberFormat="1" applyFont="1" applyFill="1" applyBorder="1"/>
    <xf numFmtId="166" fontId="3" fillId="41" borderId="15" xfId="32" applyNumberFormat="1" applyFont="1" applyFill="1" applyBorder="1"/>
    <xf numFmtId="166" fontId="2" fillId="41" borderId="15" xfId="32" applyNumberFormat="1" applyFont="1" applyFill="1" applyBorder="1"/>
    <xf numFmtId="166" fontId="2" fillId="41" borderId="9" xfId="32" applyNumberFormat="1" applyFont="1" applyFill="1" applyBorder="1"/>
    <xf numFmtId="166" fontId="2" fillId="41" borderId="10" xfId="32" applyNumberFormat="1" applyFont="1" applyFill="1" applyBorder="1"/>
    <xf numFmtId="166" fontId="2" fillId="41" borderId="7" xfId="32" applyNumberFormat="1" applyFont="1" applyFill="1" applyBorder="1"/>
    <xf numFmtId="166" fontId="2" fillId="41" borderId="13" xfId="32" applyNumberFormat="1" applyFont="1" applyFill="1" applyBorder="1"/>
    <xf numFmtId="0" fontId="3" fillId="41" borderId="1" xfId="0" applyFont="1" applyFill="1" applyBorder="1"/>
    <xf numFmtId="0" fontId="5" fillId="41" borderId="13" xfId="0" applyFont="1" applyFill="1" applyBorder="1" applyAlignment="1">
      <alignment horizontal="right"/>
    </xf>
    <xf numFmtId="166" fontId="6" fillId="41" borderId="15" xfId="32" applyNumberFormat="1" applyFont="1" applyFill="1" applyBorder="1"/>
    <xf numFmtId="166" fontId="11" fillId="41" borderId="10" xfId="32" applyNumberFormat="1" applyFont="1" applyFill="1" applyBorder="1"/>
    <xf numFmtId="166" fontId="5" fillId="41" borderId="7" xfId="32" applyNumberFormat="1" applyFont="1" applyFill="1" applyBorder="1"/>
    <xf numFmtId="166" fontId="5" fillId="41" borderId="13" xfId="32" applyNumberFormat="1" applyFont="1" applyFill="1" applyBorder="1"/>
    <xf numFmtId="166" fontId="4" fillId="41" borderId="15" xfId="32" applyNumberFormat="1" applyFont="1" applyFill="1" applyBorder="1"/>
    <xf numFmtId="166" fontId="90" fillId="41" borderId="15" xfId="32" applyNumberFormat="1" applyFont="1" applyFill="1" applyBorder="1"/>
    <xf numFmtId="166" fontId="4" fillId="41" borderId="13" xfId="32" applyNumberFormat="1" applyFont="1" applyFill="1" applyBorder="1"/>
    <xf numFmtId="0" fontId="45" fillId="40" borderId="25" xfId="0" applyFont="1" applyFill="1" applyBorder="1"/>
    <xf numFmtId="166" fontId="45" fillId="40" borderId="25" xfId="32" applyNumberFormat="1" applyFont="1" applyFill="1" applyBorder="1"/>
    <xf numFmtId="166" fontId="45" fillId="40" borderId="25" xfId="0" applyNumberFormat="1" applyFont="1" applyFill="1" applyBorder="1"/>
    <xf numFmtId="0" fontId="62" fillId="40" borderId="25" xfId="0" applyFont="1" applyFill="1" applyBorder="1"/>
    <xf numFmtId="0" fontId="62" fillId="40" borderId="25" xfId="0" applyFont="1" applyFill="1" applyBorder="1" applyAlignment="1">
      <alignment horizontal="left" indent="1"/>
    </xf>
    <xf numFmtId="166" fontId="62" fillId="40" borderId="25" xfId="32" applyNumberFormat="1" applyFont="1" applyFill="1" applyBorder="1"/>
    <xf numFmtId="0" fontId="12" fillId="4" borderId="2" xfId="0" applyFont="1" applyFill="1" applyBorder="1"/>
    <xf numFmtId="166" fontId="94" fillId="2" borderId="15" xfId="32" applyNumberFormat="1" applyFont="1" applyFill="1" applyBorder="1"/>
    <xf numFmtId="166" fontId="12" fillId="4" borderId="22" xfId="32" applyNumberFormat="1" applyFont="1" applyFill="1" applyBorder="1"/>
    <xf numFmtId="166" fontId="30" fillId="3" borderId="17" xfId="32" applyNumberFormat="1" applyFont="1" applyFill="1" applyBorder="1"/>
    <xf numFmtId="166" fontId="2" fillId="3" borderId="17" xfId="32" applyNumberFormat="1" applyFont="1" applyFill="1" applyBorder="1"/>
    <xf numFmtId="0" fontId="45" fillId="41" borderId="17" xfId="0" applyFont="1" applyFill="1" applyBorder="1" applyAlignment="1">
      <alignment horizontal="left"/>
    </xf>
    <xf numFmtId="0" fontId="45" fillId="41" borderId="17" xfId="0" applyFont="1" applyFill="1" applyBorder="1"/>
    <xf numFmtId="166" fontId="3" fillId="41" borderId="17" xfId="32" applyNumberFormat="1" applyFont="1" applyFill="1" applyBorder="1"/>
    <xf numFmtId="165" fontId="6" fillId="2" borderId="15" xfId="32" applyFont="1" applyFill="1" applyBorder="1"/>
    <xf numFmtId="166" fontId="2" fillId="5" borderId="40" xfId="32" applyNumberFormat="1" applyFont="1" applyFill="1" applyBorder="1"/>
    <xf numFmtId="166" fontId="95" fillId="2" borderId="15" xfId="32" applyNumberFormat="1" applyFont="1" applyFill="1" applyBorder="1"/>
    <xf numFmtId="166" fontId="96" fillId="2" borderId="15" xfId="32" applyNumberFormat="1" applyFont="1" applyFill="1" applyBorder="1"/>
    <xf numFmtId="0" fontId="2" fillId="0" borderId="0" xfId="0" applyFont="1" applyAlignment="1">
      <alignment horizontal="center"/>
    </xf>
    <xf numFmtId="166" fontId="2" fillId="0" borderId="15" xfId="32" applyNumberFormat="1" applyFont="1" applyBorder="1" applyAlignment="1">
      <alignment horizontal="center"/>
    </xf>
    <xf numFmtId="166" fontId="2" fillId="0" borderId="9" xfId="32" applyNumberFormat="1" applyFont="1" applyBorder="1" applyAlignment="1">
      <alignment horizontal="center"/>
    </xf>
    <xf numFmtId="166" fontId="2" fillId="0" borderId="10" xfId="32" applyNumberFormat="1" applyFont="1" applyBorder="1" applyAlignment="1">
      <alignment horizontal="center"/>
    </xf>
    <xf numFmtId="166" fontId="2" fillId="4" borderId="9" xfId="32" applyNumberFormat="1" applyFont="1" applyFill="1" applyBorder="1" applyAlignment="1">
      <alignment horizontal="center"/>
    </xf>
    <xf numFmtId="166" fontId="2" fillId="4" borderId="10" xfId="32" applyNumberFormat="1" applyFont="1" applyFill="1" applyBorder="1" applyAlignment="1">
      <alignment horizontal="center"/>
    </xf>
    <xf numFmtId="166" fontId="2" fillId="0" borderId="7" xfId="32" applyNumberFormat="1" applyFont="1" applyBorder="1" applyAlignment="1">
      <alignment horizontal="center"/>
    </xf>
    <xf numFmtId="166" fontId="2" fillId="5" borderId="13" xfId="32" applyNumberFormat="1" applyFont="1" applyFill="1" applyBorder="1" applyAlignment="1">
      <alignment horizontal="center"/>
    </xf>
    <xf numFmtId="166" fontId="3" fillId="42" borderId="8" xfId="32" applyNumberFormat="1" applyFont="1" applyFill="1" applyBorder="1"/>
    <xf numFmtId="166" fontId="3" fillId="42" borderId="11" xfId="32" applyNumberFormat="1" applyFont="1" applyFill="1" applyBorder="1"/>
    <xf numFmtId="166" fontId="3" fillId="42" borderId="1" xfId="32" applyNumberFormat="1" applyFont="1" applyFill="1" applyBorder="1"/>
    <xf numFmtId="166" fontId="3" fillId="42" borderId="15" xfId="32" applyNumberFormat="1" applyFont="1" applyFill="1" applyBorder="1"/>
    <xf numFmtId="166" fontId="2" fillId="42" borderId="7" xfId="32" applyNumberFormat="1" applyFont="1" applyFill="1" applyBorder="1"/>
    <xf numFmtId="166" fontId="2" fillId="42" borderId="9" xfId="32" applyNumberFormat="1" applyFont="1" applyFill="1" applyBorder="1"/>
    <xf numFmtId="166" fontId="2" fillId="42" borderId="15" xfId="32" applyNumberFormat="1" applyFont="1" applyFill="1" applyBorder="1"/>
    <xf numFmtId="166" fontId="3" fillId="42" borderId="12" xfId="32" applyNumberFormat="1" applyFont="1" applyFill="1" applyBorder="1"/>
    <xf numFmtId="166" fontId="2" fillId="42" borderId="10" xfId="32" applyNumberFormat="1" applyFont="1" applyFill="1" applyBorder="1"/>
    <xf numFmtId="166" fontId="5" fillId="42" borderId="9" xfId="32" applyNumberFormat="1" applyFont="1" applyFill="1" applyBorder="1"/>
    <xf numFmtId="166" fontId="5" fillId="42" borderId="10" xfId="32" applyNumberFormat="1" applyFont="1" applyFill="1" applyBorder="1"/>
    <xf numFmtId="0" fontId="6" fillId="42" borderId="1" xfId="0" applyFont="1" applyFill="1" applyBorder="1" applyAlignment="1">
      <alignment horizontal="justify" vertical="justify" wrapText="1"/>
    </xf>
    <xf numFmtId="166" fontId="3" fillId="44" borderId="11" xfId="32" applyNumberFormat="1" applyFont="1" applyFill="1" applyBorder="1"/>
    <xf numFmtId="166" fontId="3" fillId="44" borderId="12" xfId="32" applyNumberFormat="1" applyFont="1" applyFill="1" applyBorder="1"/>
    <xf numFmtId="166" fontId="2" fillId="44" borderId="9" xfId="32" applyNumberFormat="1" applyFont="1" applyFill="1" applyBorder="1"/>
    <xf numFmtId="166" fontId="2" fillId="44" borderId="10" xfId="32" applyNumberFormat="1" applyFont="1" applyFill="1" applyBorder="1"/>
    <xf numFmtId="166" fontId="5" fillId="44" borderId="9" xfId="32" applyNumberFormat="1" applyFont="1" applyFill="1" applyBorder="1"/>
    <xf numFmtId="166" fontId="5" fillId="44" borderId="10" xfId="32" applyNumberFormat="1" applyFont="1" applyFill="1" applyBorder="1"/>
    <xf numFmtId="166" fontId="95" fillId="42" borderId="15" xfId="32" applyNumberFormat="1" applyFont="1" applyFill="1" applyBorder="1"/>
    <xf numFmtId="9" fontId="74" fillId="0" borderId="0" xfId="49" applyFont="1"/>
    <xf numFmtId="166" fontId="91" fillId="40" borderId="17" xfId="32" applyNumberFormat="1" applyFont="1" applyFill="1" applyBorder="1"/>
    <xf numFmtId="166" fontId="2" fillId="2" borderId="17" xfId="32" applyNumberFormat="1" applyFont="1" applyFill="1" applyBorder="1"/>
    <xf numFmtId="166" fontId="2" fillId="0" borderId="17" xfId="32" applyNumberFormat="1" applyFont="1" applyBorder="1"/>
    <xf numFmtId="0" fontId="2" fillId="0" borderId="17" xfId="0" applyFont="1" applyBorder="1"/>
    <xf numFmtId="0" fontId="2" fillId="41" borderId="37" xfId="0" applyFont="1" applyFill="1" applyBorder="1" applyAlignment="1">
      <alignment horizontal="right"/>
    </xf>
    <xf numFmtId="0" fontId="2" fillId="41" borderId="2" xfId="0" applyFont="1" applyFill="1" applyBorder="1" applyAlignment="1">
      <alignment horizontal="right"/>
    </xf>
    <xf numFmtId="0" fontId="45" fillId="41" borderId="41" xfId="0" applyFont="1" applyFill="1" applyBorder="1" applyAlignment="1">
      <alignment horizontal="left"/>
    </xf>
    <xf numFmtId="166" fontId="2" fillId="2" borderId="20" xfId="32" applyNumberFormat="1" applyFont="1" applyFill="1" applyBorder="1"/>
    <xf numFmtId="166" fontId="2" fillId="41" borderId="26" xfId="32" applyNumberFormat="1" applyFont="1" applyFill="1" applyBorder="1"/>
    <xf numFmtId="166" fontId="3" fillId="0" borderId="26" xfId="0" applyNumberFormat="1" applyFont="1" applyBorder="1"/>
    <xf numFmtId="0" fontId="2" fillId="2" borderId="38" xfId="0" applyFont="1" applyFill="1" applyBorder="1"/>
    <xf numFmtId="0" fontId="2" fillId="2" borderId="39" xfId="0" applyFont="1" applyFill="1" applyBorder="1"/>
    <xf numFmtId="166" fontId="91" fillId="40" borderId="42" xfId="32" applyNumberFormat="1" applyFont="1" applyFill="1" applyBorder="1"/>
    <xf numFmtId="166" fontId="8" fillId="2" borderId="15" xfId="32" applyNumberFormat="1" applyFont="1" applyFill="1" applyBorder="1"/>
    <xf numFmtId="166" fontId="7" fillId="0" borderId="1" xfId="32" applyNumberFormat="1" applyFont="1" applyBorder="1"/>
    <xf numFmtId="166" fontId="8" fillId="2" borderId="15" xfId="32" applyNumberFormat="1" applyFont="1" applyFill="1" applyBorder="1" applyAlignment="1">
      <alignment horizontal="center"/>
    </xf>
    <xf numFmtId="166" fontId="8" fillId="42" borderId="15" xfId="32" applyNumberFormat="1" applyFont="1" applyFill="1" applyBorder="1"/>
    <xf numFmtId="166" fontId="8" fillId="0" borderId="15" xfId="32" applyNumberFormat="1" applyFont="1" applyBorder="1"/>
    <xf numFmtId="166" fontId="3" fillId="5" borderId="20" xfId="0" applyNumberFormat="1" applyFont="1" applyFill="1" applyBorder="1" applyAlignment="1">
      <alignment horizontal="center" vertical="center" wrapText="1"/>
    </xf>
    <xf numFmtId="166" fontId="3" fillId="5" borderId="3" xfId="0" applyNumberFormat="1" applyFont="1" applyFill="1" applyBorder="1" applyAlignment="1">
      <alignment horizontal="center" vertical="center" wrapText="1"/>
    </xf>
    <xf numFmtId="0" fontId="8" fillId="4" borderId="3" xfId="0" applyFont="1" applyFill="1" applyBorder="1" applyAlignment="1">
      <alignment horizontal="center"/>
    </xf>
    <xf numFmtId="0" fontId="8" fillId="4" borderId="43" xfId="0" applyFont="1" applyFill="1" applyBorder="1" applyAlignment="1">
      <alignment horizontal="center"/>
    </xf>
    <xf numFmtId="0" fontId="8" fillId="0" borderId="44" xfId="0" applyFont="1" applyBorder="1" applyAlignment="1">
      <alignment horizontal="center"/>
    </xf>
    <xf numFmtId="0" fontId="8" fillId="0" borderId="43" xfId="0" applyFont="1" applyBorder="1" applyAlignment="1">
      <alignment horizontal="center"/>
    </xf>
    <xf numFmtId="0" fontId="8" fillId="4" borderId="44" xfId="0" applyFont="1" applyFill="1" applyBorder="1" applyAlignment="1">
      <alignment horizontal="center"/>
    </xf>
    <xf numFmtId="0" fontId="71" fillId="0" borderId="33" xfId="0" applyFont="1" applyBorder="1" applyAlignment="1">
      <alignment horizontal="center"/>
    </xf>
    <xf numFmtId="0" fontId="8" fillId="4" borderId="38" xfId="0" applyFont="1" applyFill="1" applyBorder="1" applyAlignment="1">
      <alignment horizontal="center"/>
    </xf>
    <xf numFmtId="0" fontId="8" fillId="5" borderId="19" xfId="0" applyFont="1" applyFill="1" applyBorder="1" applyAlignment="1">
      <alignment horizontal="center"/>
    </xf>
    <xf numFmtId="0" fontId="60" fillId="40" borderId="13" xfId="0" applyFont="1" applyFill="1" applyBorder="1" applyAlignment="1">
      <alignment horizontal="right"/>
    </xf>
    <xf numFmtId="166" fontId="60" fillId="40" borderId="15" xfId="32" applyNumberFormat="1" applyFont="1" applyFill="1" applyBorder="1"/>
    <xf numFmtId="166" fontId="60" fillId="40" borderId="10" xfId="32" applyNumberFormat="1" applyFont="1" applyFill="1" applyBorder="1"/>
    <xf numFmtId="166" fontId="60" fillId="40" borderId="9" xfId="32" applyNumberFormat="1" applyFont="1" applyFill="1" applyBorder="1"/>
    <xf numFmtId="166" fontId="60" fillId="40" borderId="7" xfId="32" applyNumberFormat="1" applyFont="1" applyFill="1" applyBorder="1"/>
    <xf numFmtId="166" fontId="60" fillId="40" borderId="13" xfId="32" applyNumberFormat="1" applyFont="1" applyFill="1" applyBorder="1"/>
    <xf numFmtId="0" fontId="6" fillId="41" borderId="13" xfId="0" applyFont="1" applyFill="1" applyBorder="1" applyAlignment="1">
      <alignment horizontal="right"/>
    </xf>
    <xf numFmtId="166" fontId="4" fillId="41" borderId="10" xfId="32" applyNumberFormat="1" applyFont="1" applyFill="1" applyBorder="1"/>
    <xf numFmtId="166" fontId="4" fillId="41" borderId="9" xfId="32" applyNumberFormat="1" applyFont="1" applyFill="1" applyBorder="1"/>
    <xf numFmtId="166" fontId="4" fillId="41" borderId="7" xfId="32" applyNumberFormat="1" applyFont="1" applyFill="1" applyBorder="1"/>
    <xf numFmtId="166" fontId="6" fillId="41" borderId="10" xfId="32" applyNumberFormat="1" applyFont="1" applyFill="1" applyBorder="1"/>
    <xf numFmtId="166" fontId="6" fillId="41" borderId="9" xfId="32" applyNumberFormat="1" applyFont="1" applyFill="1" applyBorder="1"/>
    <xf numFmtId="166" fontId="6" fillId="41" borderId="7" xfId="32" applyNumberFormat="1" applyFont="1" applyFill="1" applyBorder="1"/>
    <xf numFmtId="166" fontId="6" fillId="41" borderId="13" xfId="32" applyNumberFormat="1" applyFont="1" applyFill="1" applyBorder="1"/>
    <xf numFmtId="0" fontId="7" fillId="0" borderId="13" xfId="0" applyFont="1" applyBorder="1" applyAlignment="1">
      <alignment horizontal="right"/>
    </xf>
    <xf numFmtId="166" fontId="6" fillId="4" borderId="1" xfId="32" applyNumberFormat="1" applyFont="1" applyFill="1" applyBorder="1"/>
    <xf numFmtId="0" fontId="8" fillId="0" borderId="13" xfId="0" applyFont="1" applyBorder="1" applyAlignment="1">
      <alignment horizontal="right"/>
    </xf>
    <xf numFmtId="4" fontId="95" fillId="46" borderId="0" xfId="0" applyNumberFormat="1" applyFont="1" applyFill="1" applyAlignment="1">
      <alignment horizontal="right"/>
    </xf>
    <xf numFmtId="0" fontId="7" fillId="0" borderId="14" xfId="0" applyFont="1" applyBorder="1" applyAlignment="1">
      <alignment horizontal="right"/>
    </xf>
    <xf numFmtId="0" fontId="7" fillId="0" borderId="1" xfId="0" applyFont="1" applyBorder="1" applyAlignment="1">
      <alignment horizontal="right"/>
    </xf>
    <xf numFmtId="0" fontId="8" fillId="0" borderId="13" xfId="0" applyFont="1" applyBorder="1" applyAlignment="1">
      <alignment horizontal="left"/>
    </xf>
    <xf numFmtId="0" fontId="8" fillId="0" borderId="13" xfId="0" applyFont="1" applyBorder="1" applyAlignment="1">
      <alignment horizontal="left" vertical="center"/>
    </xf>
    <xf numFmtId="0" fontId="6" fillId="41" borderId="14" xfId="0" applyFont="1" applyFill="1" applyBorder="1" applyAlignment="1">
      <alignment horizontal="right"/>
    </xf>
    <xf numFmtId="0" fontId="6" fillId="41" borderId="1" xfId="0" applyFont="1" applyFill="1" applyBorder="1" applyAlignment="1">
      <alignment horizontal="right"/>
    </xf>
    <xf numFmtId="0" fontId="6" fillId="0" borderId="14" xfId="0" applyFont="1" applyBorder="1" applyAlignment="1">
      <alignment horizontal="right"/>
    </xf>
    <xf numFmtId="0" fontId="6" fillId="0" borderId="1" xfId="0" applyFont="1" applyBorder="1" applyAlignment="1">
      <alignment horizontal="right"/>
    </xf>
    <xf numFmtId="0" fontId="2" fillId="0" borderId="13" xfId="0" applyFont="1" applyBorder="1" applyAlignment="1">
      <alignment horizontal="right"/>
    </xf>
    <xf numFmtId="0" fontId="6" fillId="0" borderId="13" xfId="0" applyFont="1" applyBorder="1" applyAlignment="1">
      <alignment horizontal="right"/>
    </xf>
    <xf numFmtId="0" fontId="2" fillId="2" borderId="13" xfId="0" applyFont="1" applyFill="1" applyBorder="1" applyAlignment="1">
      <alignment horizontal="right"/>
    </xf>
    <xf numFmtId="166" fontId="3" fillId="4" borderId="1" xfId="32" applyNumberFormat="1" applyFont="1" applyFill="1" applyBorder="1"/>
    <xf numFmtId="0" fontId="2" fillId="0" borderId="13" xfId="0" applyFont="1" applyBorder="1" applyAlignment="1">
      <alignment horizontal="right" vertical="center"/>
    </xf>
    <xf numFmtId="0" fontId="2" fillId="41" borderId="13" xfId="0" applyFont="1" applyFill="1" applyBorder="1" applyAlignment="1">
      <alignment horizontal="right"/>
    </xf>
    <xf numFmtId="0" fontId="6" fillId="42" borderId="14" xfId="0" applyFont="1" applyFill="1" applyBorder="1" applyAlignment="1">
      <alignment horizontal="right"/>
    </xf>
    <xf numFmtId="0" fontId="6" fillId="42" borderId="1" xfId="0" applyFont="1" applyFill="1" applyBorder="1" applyAlignment="1">
      <alignment horizontal="right"/>
    </xf>
    <xf numFmtId="0" fontId="2" fillId="42" borderId="13" xfId="0" applyFont="1" applyFill="1" applyBorder="1" applyAlignment="1">
      <alignment horizontal="right"/>
    </xf>
    <xf numFmtId="166" fontId="6" fillId="42" borderId="9" xfId="32" applyNumberFormat="1" applyFont="1" applyFill="1" applyBorder="1"/>
    <xf numFmtId="166" fontId="6" fillId="42" borderId="10" xfId="32" applyNumberFormat="1" applyFont="1" applyFill="1" applyBorder="1"/>
    <xf numFmtId="166" fontId="6" fillId="44" borderId="9" xfId="32" applyNumberFormat="1" applyFont="1" applyFill="1" applyBorder="1"/>
    <xf numFmtId="166" fontId="6" fillId="44" borderId="10" xfId="32" applyNumberFormat="1" applyFont="1" applyFill="1" applyBorder="1"/>
    <xf numFmtId="0" fontId="2" fillId="0" borderId="13" xfId="0" applyFont="1" applyBorder="1" applyAlignment="1">
      <alignment horizontal="left"/>
    </xf>
    <xf numFmtId="0" fontId="2" fillId="0" borderId="13" xfId="0" applyFont="1" applyBorder="1" applyAlignment="1">
      <alignment horizontal="center" vertical="center"/>
    </xf>
    <xf numFmtId="0" fontId="2" fillId="0" borderId="14" xfId="0" applyFont="1" applyBorder="1" applyAlignment="1">
      <alignment horizontal="right"/>
    </xf>
    <xf numFmtId="0" fontId="2" fillId="0" borderId="1" xfId="0" applyFont="1" applyBorder="1" applyAlignment="1">
      <alignment horizontal="right"/>
    </xf>
    <xf numFmtId="166" fontId="2" fillId="4" borderId="1" xfId="32" applyNumberFormat="1" applyFont="1" applyFill="1" applyBorder="1"/>
    <xf numFmtId="0" fontId="49" fillId="0" borderId="24" xfId="0" applyFont="1" applyBorder="1" applyAlignment="1">
      <alignment horizontal="right"/>
    </xf>
    <xf numFmtId="0" fontId="49" fillId="0" borderId="5" xfId="0" applyFont="1" applyBorder="1" applyAlignment="1">
      <alignment horizontal="right"/>
    </xf>
    <xf numFmtId="166" fontId="49" fillId="0" borderId="5" xfId="32" applyNumberFormat="1" applyFont="1" applyBorder="1"/>
    <xf numFmtId="166" fontId="49" fillId="4" borderId="5" xfId="32" applyNumberFormat="1" applyFont="1" applyFill="1" applyBorder="1"/>
    <xf numFmtId="166" fontId="49" fillId="4" borderId="45" xfId="32" applyNumberFormat="1" applyFont="1" applyFill="1" applyBorder="1"/>
    <xf numFmtId="166" fontId="49" fillId="0" borderId="46" xfId="32" applyNumberFormat="1" applyFont="1" applyBorder="1"/>
    <xf numFmtId="166" fontId="49" fillId="0" borderId="45" xfId="32" applyNumberFormat="1" applyFont="1" applyBorder="1"/>
    <xf numFmtId="166" fontId="49" fillId="4" borderId="46" xfId="32" applyNumberFormat="1" applyFont="1" applyFill="1" applyBorder="1"/>
    <xf numFmtId="166" fontId="49" fillId="0" borderId="47" xfId="32" applyNumberFormat="1" applyFont="1" applyBorder="1"/>
    <xf numFmtId="166" fontId="49" fillId="5" borderId="24" xfId="32" applyNumberFormat="1" applyFont="1" applyFill="1" applyBorder="1"/>
    <xf numFmtId="166" fontId="49" fillId="5" borderId="5" xfId="32" applyNumberFormat="1" applyFont="1" applyFill="1" applyBorder="1"/>
    <xf numFmtId="166" fontId="25" fillId="0" borderId="0" xfId="32" applyNumberFormat="1" applyFont="1"/>
    <xf numFmtId="0" fontId="2" fillId="41" borderId="17" xfId="0" applyFont="1" applyFill="1" applyBorder="1" applyAlignment="1">
      <alignment horizontal="right"/>
    </xf>
    <xf numFmtId="0" fontId="2" fillId="41" borderId="17" xfId="0" applyFont="1" applyFill="1" applyBorder="1" applyAlignment="1">
      <alignment horizontal="left" wrapText="1" indent="1"/>
    </xf>
    <xf numFmtId="0" fontId="2" fillId="4" borderId="38" xfId="0" applyFont="1" applyFill="1" applyBorder="1"/>
    <xf numFmtId="0" fontId="2" fillId="4" borderId="39" xfId="0" applyFont="1" applyFill="1" applyBorder="1"/>
    <xf numFmtId="165" fontId="2" fillId="4" borderId="38" xfId="32" applyFont="1" applyFill="1" applyBorder="1"/>
    <xf numFmtId="166" fontId="2" fillId="2" borderId="38" xfId="32" applyNumberFormat="1" applyFont="1" applyFill="1" applyBorder="1"/>
    <xf numFmtId="166" fontId="2" fillId="2" borderId="39" xfId="32" applyNumberFormat="1" applyFont="1" applyFill="1" applyBorder="1"/>
    <xf numFmtId="0" fontId="2" fillId="4" borderId="37" xfId="0" applyFont="1" applyFill="1" applyBorder="1"/>
    <xf numFmtId="0" fontId="2" fillId="4" borderId="21" xfId="0" applyFont="1" applyFill="1" applyBorder="1"/>
    <xf numFmtId="0" fontId="2" fillId="4" borderId="22" xfId="0" applyFont="1" applyFill="1" applyBorder="1"/>
    <xf numFmtId="165" fontId="2" fillId="4" borderId="21" xfId="32" applyFont="1" applyFill="1" applyBorder="1"/>
    <xf numFmtId="166" fontId="2" fillId="2" borderId="21" xfId="32" applyNumberFormat="1" applyFont="1" applyFill="1" applyBorder="1"/>
    <xf numFmtId="166" fontId="2" fillId="2" borderId="22" xfId="32" applyNumberFormat="1" applyFont="1" applyFill="1" applyBorder="1"/>
    <xf numFmtId="0" fontId="2" fillId="4" borderId="2" xfId="0" applyFont="1" applyFill="1" applyBorder="1"/>
    <xf numFmtId="166" fontId="2" fillId="4" borderId="21" xfId="32" applyNumberFormat="1" applyFont="1" applyFill="1" applyBorder="1"/>
    <xf numFmtId="166" fontId="3" fillId="4" borderId="22" xfId="0" applyNumberFormat="1" applyFont="1" applyFill="1" applyBorder="1" applyAlignment="1">
      <alignment horizontal="center" vertical="center" wrapText="1"/>
    </xf>
    <xf numFmtId="166" fontId="3" fillId="4" borderId="21" xfId="0" applyNumberFormat="1" applyFont="1" applyFill="1" applyBorder="1" applyAlignment="1">
      <alignment horizontal="center" vertical="center" wrapText="1"/>
    </xf>
    <xf numFmtId="166" fontId="3" fillId="0" borderId="18" xfId="0" applyNumberFormat="1" applyFont="1" applyBorder="1" applyAlignment="1">
      <alignment horizontal="center" vertical="center" wrapText="1"/>
    </xf>
    <xf numFmtId="166" fontId="3" fillId="4" borderId="0" xfId="0" applyNumberFormat="1" applyFont="1" applyFill="1" applyAlignment="1">
      <alignment horizontal="center" vertical="center" wrapText="1"/>
    </xf>
    <xf numFmtId="166" fontId="3" fillId="4" borderId="10" xfId="0" applyNumberFormat="1" applyFont="1" applyFill="1" applyBorder="1" applyAlignment="1">
      <alignment horizontal="center" vertical="center" wrapText="1"/>
    </xf>
    <xf numFmtId="166" fontId="3" fillId="0" borderId="9" xfId="0" applyNumberFormat="1" applyFont="1" applyBorder="1" applyAlignment="1">
      <alignment horizontal="center" vertical="center" wrapText="1"/>
    </xf>
    <xf numFmtId="166" fontId="3" fillId="0" borderId="10" xfId="0" applyNumberFormat="1" applyFont="1" applyBorder="1" applyAlignment="1">
      <alignment horizontal="center" vertical="center" wrapText="1"/>
    </xf>
    <xf numFmtId="166" fontId="3" fillId="4" borderId="9" xfId="0" applyNumberFormat="1" applyFont="1" applyFill="1" applyBorder="1" applyAlignment="1">
      <alignment horizontal="center" vertical="center" wrapText="1"/>
    </xf>
    <xf numFmtId="166" fontId="3" fillId="0" borderId="7" xfId="0" applyNumberFormat="1" applyFont="1" applyBorder="1" applyAlignment="1">
      <alignment horizontal="center" vertical="center" wrapText="1"/>
    </xf>
    <xf numFmtId="0" fontId="8" fillId="4" borderId="32" xfId="0" applyFont="1" applyFill="1" applyBorder="1" applyAlignment="1">
      <alignment horizontal="center"/>
    </xf>
    <xf numFmtId="0" fontId="8" fillId="4" borderId="48" xfId="0" applyFont="1" applyFill="1" applyBorder="1" applyAlignment="1">
      <alignment horizontal="center"/>
    </xf>
    <xf numFmtId="0" fontId="8" fillId="0" borderId="49" xfId="0" applyFont="1" applyBorder="1" applyAlignment="1">
      <alignment horizontal="center"/>
    </xf>
    <xf numFmtId="0" fontId="8" fillId="0" borderId="48" xfId="0" applyFont="1" applyBorder="1" applyAlignment="1">
      <alignment horizontal="center"/>
    </xf>
    <xf numFmtId="0" fontId="8" fillId="4" borderId="49" xfId="0" applyFont="1" applyFill="1" applyBorder="1" applyAlignment="1">
      <alignment horizontal="center"/>
    </xf>
    <xf numFmtId="0" fontId="8" fillId="4" borderId="50" xfId="0" applyFont="1" applyFill="1" applyBorder="1" applyAlignment="1">
      <alignment horizontal="center"/>
    </xf>
    <xf numFmtId="0" fontId="8" fillId="0" borderId="31" xfId="0" applyFont="1" applyBorder="1" applyAlignment="1">
      <alignment horizontal="center"/>
    </xf>
    <xf numFmtId="0" fontId="8" fillId="4" borderId="51" xfId="0" applyFont="1" applyFill="1" applyBorder="1" applyAlignment="1">
      <alignment horizontal="center"/>
    </xf>
    <xf numFmtId="0" fontId="95" fillId="5" borderId="4" xfId="0" applyFont="1" applyFill="1" applyBorder="1" applyAlignment="1">
      <alignment horizontal="center"/>
    </xf>
    <xf numFmtId="0" fontId="45" fillId="40" borderId="25" xfId="0" applyFont="1" applyFill="1" applyBorder="1" applyAlignment="1">
      <alignment horizontal="left" indent="1"/>
    </xf>
    <xf numFmtId="166" fontId="45" fillId="40" borderId="52" xfId="32" applyNumberFormat="1" applyFont="1" applyFill="1" applyBorder="1"/>
    <xf numFmtId="0" fontId="17" fillId="2" borderId="0" xfId="0" applyFont="1" applyFill="1" applyAlignment="1">
      <alignment horizontal="right"/>
    </xf>
    <xf numFmtId="0" fontId="17" fillId="2" borderId="0" xfId="0" applyFont="1" applyFill="1" applyAlignment="1">
      <alignment horizontal="left" indent="1"/>
    </xf>
    <xf numFmtId="166" fontId="17" fillId="2" borderId="0" xfId="32" applyNumberFormat="1" applyFont="1" applyFill="1"/>
    <xf numFmtId="1" fontId="25" fillId="40" borderId="24" xfId="0" applyNumberFormat="1" applyFont="1" applyFill="1" applyBorder="1" applyAlignment="1">
      <alignment horizontal="center"/>
    </xf>
    <xf numFmtId="0" fontId="25" fillId="40" borderId="6" xfId="0" applyFont="1" applyFill="1" applyBorder="1" applyAlignment="1">
      <alignment horizontal="center"/>
    </xf>
    <xf numFmtId="0" fontId="25" fillId="40" borderId="17" xfId="0" applyFont="1" applyFill="1" applyBorder="1" applyAlignment="1">
      <alignment horizontal="left" indent="1"/>
    </xf>
    <xf numFmtId="0" fontId="25" fillId="40" borderId="17" xfId="0" applyFont="1" applyFill="1" applyBorder="1" applyAlignment="1">
      <alignment horizontal="center"/>
    </xf>
    <xf numFmtId="0" fontId="95" fillId="0" borderId="0" xfId="0" applyFont="1"/>
    <xf numFmtId="166" fontId="25" fillId="40" borderId="17" xfId="32" applyNumberFormat="1" applyFont="1" applyFill="1" applyBorder="1"/>
    <xf numFmtId="0" fontId="2" fillId="2" borderId="17" xfId="0" applyFont="1" applyFill="1" applyBorder="1" applyAlignment="1">
      <alignment horizontal="left" indent="1"/>
    </xf>
    <xf numFmtId="0" fontId="3" fillId="2" borderId="17" xfId="0" applyFont="1" applyFill="1" applyBorder="1" applyAlignment="1">
      <alignment horizontal="right"/>
    </xf>
    <xf numFmtId="166" fontId="3" fillId="2" borderId="17" xfId="32" applyNumberFormat="1" applyFont="1" applyFill="1" applyBorder="1"/>
    <xf numFmtId="166" fontId="25" fillId="40" borderId="17" xfId="32" applyNumberFormat="1" applyFont="1" applyFill="1" applyBorder="1" applyAlignment="1">
      <alignment horizontal="center"/>
    </xf>
    <xf numFmtId="0" fontId="2" fillId="2" borderId="17" xfId="0" applyFont="1" applyFill="1" applyBorder="1" applyAlignment="1">
      <alignment horizontal="right" indent="1"/>
    </xf>
    <xf numFmtId="0" fontId="2" fillId="2" borderId="17" xfId="0" applyFont="1" applyFill="1" applyBorder="1" applyAlignment="1">
      <alignment horizontal="left" wrapText="1" indent="1"/>
    </xf>
    <xf numFmtId="0" fontId="3" fillId="2" borderId="0" xfId="0" applyFont="1" applyFill="1" applyAlignment="1">
      <alignment horizontal="right"/>
    </xf>
    <xf numFmtId="166" fontId="3" fillId="2" borderId="0" xfId="32" applyNumberFormat="1" applyFont="1" applyFill="1"/>
    <xf numFmtId="1" fontId="20" fillId="40" borderId="4" xfId="0" applyNumberFormat="1" applyFont="1" applyFill="1" applyBorder="1" applyAlignment="1">
      <alignment horizontal="center"/>
    </xf>
    <xf numFmtId="0" fontId="20" fillId="40" borderId="4" xfId="0" applyFont="1" applyFill="1" applyBorder="1" applyAlignment="1">
      <alignment horizontal="center"/>
    </xf>
    <xf numFmtId="0" fontId="17" fillId="2" borderId="53" xfId="0" applyFont="1" applyFill="1" applyBorder="1" applyAlignment="1">
      <alignment horizontal="right"/>
    </xf>
    <xf numFmtId="166" fontId="17" fillId="2" borderId="54" xfId="32" applyNumberFormat="1" applyFont="1" applyFill="1" applyBorder="1" applyAlignment="1">
      <alignment horizontal="left" indent="1"/>
    </xf>
    <xf numFmtId="166" fontId="17" fillId="2" borderId="55" xfId="32" applyNumberFormat="1" applyFont="1" applyFill="1" applyBorder="1" applyAlignment="1">
      <alignment horizontal="left" indent="1"/>
    </xf>
    <xf numFmtId="0" fontId="17" fillId="2" borderId="56" xfId="0" applyFont="1" applyFill="1" applyBorder="1" applyAlignment="1">
      <alignment horizontal="right"/>
    </xf>
    <xf numFmtId="0" fontId="97" fillId="0" borderId="0" xfId="0" applyFont="1"/>
    <xf numFmtId="166" fontId="61" fillId="0" borderId="0" xfId="0" applyNumberFormat="1" applyFont="1"/>
    <xf numFmtId="0" fontId="12" fillId="2" borderId="13" xfId="0" applyFont="1" applyFill="1" applyBorder="1"/>
    <xf numFmtId="0" fontId="12" fillId="2" borderId="29" xfId="0" applyFont="1" applyFill="1" applyBorder="1"/>
    <xf numFmtId="9" fontId="17" fillId="2" borderId="17" xfId="49" applyFont="1" applyFill="1" applyBorder="1" applyAlignment="1">
      <alignment horizontal="center"/>
    </xf>
    <xf numFmtId="0" fontId="17" fillId="2" borderId="13" xfId="0" applyFont="1" applyFill="1" applyBorder="1" applyAlignment="1">
      <alignment horizontal="right"/>
    </xf>
    <xf numFmtId="166" fontId="17" fillId="2" borderId="29" xfId="32" applyNumberFormat="1" applyFont="1" applyFill="1" applyBorder="1"/>
    <xf numFmtId="0" fontId="26" fillId="40" borderId="58" xfId="0" applyFont="1" applyFill="1" applyBorder="1"/>
    <xf numFmtId="9" fontId="20" fillId="40" borderId="23" xfId="0" applyNumberFormat="1" applyFont="1" applyFill="1" applyBorder="1" applyAlignment="1">
      <alignment horizontal="center"/>
    </xf>
    <xf numFmtId="167" fontId="45" fillId="40" borderId="20" xfId="0" applyNumberFormat="1" applyFont="1" applyFill="1" applyBorder="1"/>
    <xf numFmtId="167" fontId="60" fillId="40" borderId="13" xfId="49" applyNumberFormat="1" applyFont="1" applyFill="1" applyBorder="1"/>
    <xf numFmtId="167" fontId="4" fillId="41" borderId="13" xfId="32" applyNumberFormat="1" applyFont="1" applyFill="1" applyBorder="1"/>
    <xf numFmtId="0" fontId="0" fillId="0" borderId="53" xfId="0" applyBorder="1" applyAlignment="1">
      <alignment horizontal="left"/>
    </xf>
    <xf numFmtId="0" fontId="0" fillId="0" borderId="17" xfId="0" applyBorder="1"/>
    <xf numFmtId="0" fontId="95" fillId="0" borderId="53" xfId="0" applyFont="1" applyBorder="1"/>
    <xf numFmtId="0" fontId="95" fillId="0" borderId="17" xfId="0" applyFont="1" applyBorder="1"/>
    <xf numFmtId="165" fontId="95" fillId="0" borderId="59" xfId="34" applyFont="1" applyBorder="1"/>
    <xf numFmtId="165" fontId="95" fillId="0" borderId="17" xfId="34" applyFont="1" applyBorder="1"/>
    <xf numFmtId="9" fontId="95" fillId="0" borderId="17" xfId="50" applyFont="1" applyBorder="1" applyAlignment="1">
      <alignment horizontal="center" vertical="center"/>
    </xf>
    <xf numFmtId="0" fontId="95" fillId="0" borderId="53" xfId="0" applyFont="1" applyBorder="1" applyAlignment="1">
      <alignment horizontal="left"/>
    </xf>
    <xf numFmtId="165" fontId="95" fillId="0" borderId="22" xfId="34" applyFont="1" applyBorder="1"/>
    <xf numFmtId="9" fontId="95" fillId="0" borderId="18" xfId="50" applyFont="1" applyBorder="1" applyAlignment="1">
      <alignment horizontal="center" vertical="center"/>
    </xf>
    <xf numFmtId="165" fontId="95" fillId="0" borderId="10" xfId="34" applyFont="1" applyBorder="1"/>
    <xf numFmtId="165" fontId="95" fillId="0" borderId="7" xfId="34" applyFont="1" applyBorder="1"/>
    <xf numFmtId="9" fontId="95" fillId="0" borderId="7" xfId="50" applyFont="1" applyBorder="1" applyAlignment="1">
      <alignment horizontal="center" vertical="center"/>
    </xf>
    <xf numFmtId="0" fontId="95" fillId="0" borderId="56" xfId="0" applyFont="1" applyBorder="1"/>
    <xf numFmtId="0" fontId="95" fillId="0" borderId="60" xfId="0" applyFont="1" applyBorder="1"/>
    <xf numFmtId="165" fontId="95" fillId="0" borderId="61" xfId="34" applyFont="1" applyBorder="1"/>
    <xf numFmtId="165" fontId="95" fillId="0" borderId="60" xfId="34" applyFont="1" applyBorder="1"/>
    <xf numFmtId="9" fontId="95" fillId="0" borderId="60" xfId="50" applyFont="1" applyBorder="1" applyAlignment="1">
      <alignment horizontal="center" vertical="center"/>
    </xf>
    <xf numFmtId="169" fontId="2" fillId="2" borderId="42" xfId="33" applyNumberFormat="1" applyFont="1" applyFill="1" applyBorder="1"/>
    <xf numFmtId="169" fontId="2" fillId="2" borderId="17" xfId="33" applyNumberFormat="1" applyFont="1" applyFill="1" applyBorder="1"/>
    <xf numFmtId="166" fontId="45" fillId="40" borderId="0" xfId="32" applyNumberFormat="1" applyFont="1" applyFill="1" applyAlignment="1">
      <alignment horizontal="center"/>
    </xf>
    <xf numFmtId="166" fontId="25" fillId="40" borderId="0" xfId="0" applyNumberFormat="1" applyFont="1" applyFill="1" applyAlignment="1">
      <alignment horizontal="center" vertical="center" wrapText="1"/>
    </xf>
    <xf numFmtId="0" fontId="45" fillId="40" borderId="0" xfId="0" applyFont="1" applyFill="1" applyAlignment="1">
      <alignment horizontal="center"/>
    </xf>
    <xf numFmtId="1" fontId="25" fillId="40" borderId="0" xfId="0" applyNumberFormat="1" applyFont="1" applyFill="1" applyAlignment="1">
      <alignment horizontal="center"/>
    </xf>
    <xf numFmtId="0" fontId="25" fillId="40" borderId="0" xfId="0" applyFont="1" applyFill="1" applyAlignment="1">
      <alignment horizontal="center"/>
    </xf>
    <xf numFmtId="0" fontId="72" fillId="40" borderId="0" xfId="0" applyFont="1" applyFill="1" applyAlignment="1">
      <alignment horizontal="center"/>
    </xf>
    <xf numFmtId="166" fontId="2" fillId="0" borderId="0" xfId="0" applyNumberFormat="1" applyFont="1" applyAlignment="1">
      <alignment horizontal="center"/>
    </xf>
    <xf numFmtId="0" fontId="2" fillId="4" borderId="0" xfId="0" applyFont="1" applyFill="1"/>
    <xf numFmtId="0" fontId="2" fillId="5" borderId="0" xfId="0" applyFont="1" applyFill="1"/>
    <xf numFmtId="166" fontId="4" fillId="2" borderId="0" xfId="32" applyNumberFormat="1" applyFont="1" applyFill="1"/>
    <xf numFmtId="166" fontId="3" fillId="47" borderId="17" xfId="34" applyNumberFormat="1" applyFont="1" applyFill="1" applyBorder="1"/>
    <xf numFmtId="9" fontId="9" fillId="2" borderId="0" xfId="49" applyFont="1" applyFill="1" applyAlignment="1">
      <alignment horizontal="center"/>
    </xf>
    <xf numFmtId="0" fontId="2" fillId="2" borderId="17" xfId="0" applyFont="1" applyFill="1" applyBorder="1" applyAlignment="1">
      <alignment horizontal="center" vertical="center"/>
    </xf>
    <xf numFmtId="167" fontId="25" fillId="40" borderId="17" xfId="49" applyNumberFormat="1" applyFont="1" applyFill="1" applyBorder="1"/>
    <xf numFmtId="167" fontId="2" fillId="2" borderId="17" xfId="49" applyNumberFormat="1" applyFont="1" applyFill="1" applyBorder="1"/>
    <xf numFmtId="167" fontId="25" fillId="40" borderId="17" xfId="49" applyNumberFormat="1" applyFont="1" applyFill="1" applyBorder="1" applyAlignment="1">
      <alignment horizontal="center"/>
    </xf>
    <xf numFmtId="167" fontId="3" fillId="2" borderId="17" xfId="49" applyNumberFormat="1" applyFont="1" applyFill="1" applyBorder="1"/>
    <xf numFmtId="167" fontId="2" fillId="2" borderId="17" xfId="32" applyNumberFormat="1" applyFont="1" applyFill="1" applyBorder="1"/>
    <xf numFmtId="167" fontId="9" fillId="2" borderId="0" xfId="49" applyNumberFormat="1" applyFont="1" applyFill="1"/>
    <xf numFmtId="167" fontId="62" fillId="40" borderId="25" xfId="49" applyNumberFormat="1" applyFont="1" applyFill="1" applyBorder="1"/>
    <xf numFmtId="165" fontId="98" fillId="48" borderId="3" xfId="34" applyFont="1" applyFill="1" applyBorder="1" applyAlignment="1">
      <alignment horizontal="center" vertical="center" wrapText="1"/>
    </xf>
    <xf numFmtId="0" fontId="98" fillId="48" borderId="19" xfId="0" applyFont="1" applyFill="1" applyBorder="1" applyAlignment="1">
      <alignment horizontal="center" vertical="center" wrapText="1"/>
    </xf>
    <xf numFmtId="0" fontId="99" fillId="0" borderId="0" xfId="0" applyFont="1"/>
    <xf numFmtId="0" fontId="88" fillId="0" borderId="0" xfId="0" applyFont="1"/>
    <xf numFmtId="166" fontId="47" fillId="2" borderId="26" xfId="32" applyNumberFormat="1" applyFont="1" applyFill="1" applyBorder="1"/>
    <xf numFmtId="166" fontId="46" fillId="9" borderId="5" xfId="32" applyNumberFormat="1" applyFont="1" applyFill="1" applyBorder="1"/>
    <xf numFmtId="166" fontId="49" fillId="2" borderId="26" xfId="32" applyNumberFormat="1" applyFont="1" applyFill="1" applyBorder="1"/>
    <xf numFmtId="167" fontId="46" fillId="40" borderId="17" xfId="49" applyNumberFormat="1" applyFont="1" applyFill="1" applyBorder="1" applyAlignment="1">
      <alignment horizontal="center"/>
    </xf>
    <xf numFmtId="167" fontId="70" fillId="40" borderId="52" xfId="49" applyNumberFormat="1" applyFont="1" applyFill="1" applyBorder="1" applyAlignment="1">
      <alignment horizontal="center"/>
    </xf>
    <xf numFmtId="167" fontId="2" fillId="0" borderId="0" xfId="0" applyNumberFormat="1" applyFont="1"/>
    <xf numFmtId="166" fontId="3" fillId="0" borderId="17" xfId="32" applyNumberFormat="1" applyFont="1" applyBorder="1"/>
    <xf numFmtId="0" fontId="3" fillId="0" borderId="17" xfId="0" applyFont="1" applyBorder="1"/>
    <xf numFmtId="165" fontId="2" fillId="4" borderId="2" xfId="32" applyFont="1" applyFill="1" applyBorder="1"/>
    <xf numFmtId="0" fontId="17" fillId="0" borderId="0" xfId="0" applyFont="1" applyAlignment="1">
      <alignment horizontal="left" indent="1"/>
    </xf>
    <xf numFmtId="167" fontId="9" fillId="41" borderId="14" xfId="49" applyNumberFormat="1" applyFont="1" applyFill="1" applyBorder="1"/>
    <xf numFmtId="167" fontId="2" fillId="2" borderId="13" xfId="50" applyNumberFormat="1" applyFont="1" applyFill="1" applyBorder="1"/>
    <xf numFmtId="166" fontId="3" fillId="41" borderId="65" xfId="32" applyNumberFormat="1" applyFont="1" applyFill="1" applyBorder="1"/>
    <xf numFmtId="166" fontId="3" fillId="41" borderId="62" xfId="32" applyNumberFormat="1" applyFont="1" applyFill="1" applyBorder="1"/>
    <xf numFmtId="166" fontId="3" fillId="41" borderId="24" xfId="32" applyNumberFormat="1" applyFont="1" applyFill="1" applyBorder="1"/>
    <xf numFmtId="167" fontId="2" fillId="2" borderId="17" xfId="50" applyNumberFormat="1" applyFont="1" applyFill="1" applyBorder="1"/>
    <xf numFmtId="167" fontId="6" fillId="2" borderId="55" xfId="49" applyNumberFormat="1" applyFont="1" applyFill="1" applyBorder="1"/>
    <xf numFmtId="166" fontId="90" fillId="40" borderId="13" xfId="32" applyNumberFormat="1" applyFont="1" applyFill="1" applyBorder="1"/>
    <xf numFmtId="166" fontId="93" fillId="40" borderId="13" xfId="32" applyNumberFormat="1" applyFont="1" applyFill="1" applyBorder="1"/>
    <xf numFmtId="166" fontId="3" fillId="40" borderId="13" xfId="32" applyNumberFormat="1" applyFont="1" applyFill="1" applyBorder="1"/>
    <xf numFmtId="166" fontId="92" fillId="40" borderId="13" xfId="32" applyNumberFormat="1" applyFont="1" applyFill="1" applyBorder="1"/>
    <xf numFmtId="166" fontId="93" fillId="40" borderId="13" xfId="32" applyNumberFormat="1" applyFont="1" applyFill="1" applyBorder="1" applyAlignment="1">
      <alignment horizontal="center"/>
    </xf>
    <xf numFmtId="166" fontId="3" fillId="41" borderId="13" xfId="32" applyNumberFormat="1" applyFont="1" applyFill="1" applyBorder="1"/>
    <xf numFmtId="166" fontId="3" fillId="43" borderId="13" xfId="32" applyNumberFormat="1" applyFont="1" applyFill="1" applyBorder="1"/>
    <xf numFmtId="166" fontId="6" fillId="43" borderId="13" xfId="32" applyNumberFormat="1" applyFont="1" applyFill="1" applyBorder="1"/>
    <xf numFmtId="166" fontId="93" fillId="40" borderId="14" xfId="32" applyNumberFormat="1" applyFont="1" applyFill="1" applyBorder="1"/>
    <xf numFmtId="166" fontId="46" fillId="9" borderId="24" xfId="32" applyNumberFormat="1" applyFont="1" applyFill="1" applyBorder="1"/>
    <xf numFmtId="166" fontId="44" fillId="9" borderId="13" xfId="32" applyNumberFormat="1" applyFont="1" applyFill="1" applyBorder="1"/>
    <xf numFmtId="166" fontId="46" fillId="9" borderId="13" xfId="32" applyNumberFormat="1" applyFont="1" applyFill="1" applyBorder="1"/>
    <xf numFmtId="166" fontId="93" fillId="40" borderId="62" xfId="32" applyNumberFormat="1" applyFont="1" applyFill="1" applyBorder="1"/>
    <xf numFmtId="166" fontId="2" fillId="0" borderId="8" xfId="0" applyNumberFormat="1" applyFont="1" applyBorder="1"/>
    <xf numFmtId="166" fontId="91" fillId="40" borderId="8" xfId="32" applyNumberFormat="1" applyFont="1" applyFill="1" applyBorder="1"/>
    <xf numFmtId="166" fontId="93" fillId="40" borderId="8" xfId="32" applyNumberFormat="1" applyFont="1" applyFill="1" applyBorder="1"/>
    <xf numFmtId="0" fontId="48" fillId="0" borderId="14" xfId="0" applyFont="1" applyBorder="1" applyAlignment="1">
      <alignment horizontal="right"/>
    </xf>
    <xf numFmtId="0" fontId="54" fillId="0" borderId="13" xfId="0" applyFont="1" applyBorder="1" applyAlignment="1">
      <alignment horizontal="right"/>
    </xf>
    <xf numFmtId="0" fontId="48" fillId="0" borderId="13" xfId="0" applyFont="1" applyBorder="1" applyAlignment="1">
      <alignment horizontal="right"/>
    </xf>
    <xf numFmtId="0" fontId="5" fillId="0" borderId="14" xfId="0" applyFont="1" applyBorder="1" applyAlignment="1">
      <alignment horizontal="right"/>
    </xf>
    <xf numFmtId="0" fontId="10" fillId="0" borderId="13" xfId="0" applyFont="1" applyBorder="1" applyAlignment="1">
      <alignment horizontal="right"/>
    </xf>
    <xf numFmtId="0" fontId="10" fillId="0" borderId="24" xfId="0" applyFont="1" applyBorder="1" applyAlignment="1">
      <alignment horizontal="right"/>
    </xf>
    <xf numFmtId="0" fontId="10" fillId="0" borderId="5" xfId="0" applyFont="1" applyBorder="1" applyAlignment="1">
      <alignment horizontal="right"/>
    </xf>
    <xf numFmtId="0" fontId="2" fillId="0" borderId="5" xfId="0" applyFont="1" applyBorder="1" applyAlignment="1">
      <alignment horizontal="left" indent="1"/>
    </xf>
    <xf numFmtId="166" fontId="2" fillId="0" borderId="60" xfId="32" applyNumberFormat="1" applyFont="1" applyBorder="1"/>
    <xf numFmtId="0" fontId="2" fillId="0" borderId="60" xfId="0" applyFont="1" applyBorder="1"/>
    <xf numFmtId="166" fontId="2" fillId="0" borderId="60" xfId="0" applyNumberFormat="1" applyFont="1" applyBorder="1"/>
    <xf numFmtId="0" fontId="12" fillId="0" borderId="5" xfId="0" applyFont="1" applyBorder="1"/>
    <xf numFmtId="0" fontId="2" fillId="0" borderId="5" xfId="0" applyFont="1" applyBorder="1"/>
    <xf numFmtId="165" fontId="2" fillId="0" borderId="5" xfId="32" applyFont="1" applyBorder="1"/>
    <xf numFmtId="166" fontId="2" fillId="5" borderId="24" xfId="32" applyNumberFormat="1" applyFont="1" applyFill="1" applyBorder="1"/>
    <xf numFmtId="166" fontId="91" fillId="40" borderId="5" xfId="32" applyNumberFormat="1" applyFont="1" applyFill="1" applyBorder="1"/>
    <xf numFmtId="0" fontId="2" fillId="0" borderId="78" xfId="0" applyFont="1" applyBorder="1"/>
    <xf numFmtId="166" fontId="2" fillId="2" borderId="60" xfId="32" applyNumberFormat="1" applyFont="1" applyFill="1" applyBorder="1"/>
    <xf numFmtId="166" fontId="93" fillId="40" borderId="5" xfId="32" applyNumberFormat="1" applyFont="1" applyFill="1" applyBorder="1"/>
    <xf numFmtId="167" fontId="2" fillId="2" borderId="5" xfId="50" applyNumberFormat="1" applyFont="1" applyFill="1" applyBorder="1"/>
    <xf numFmtId="167" fontId="6" fillId="2" borderId="1" xfId="49" applyNumberFormat="1" applyFont="1" applyFill="1" applyBorder="1"/>
    <xf numFmtId="167" fontId="9" fillId="41" borderId="1" xfId="49" applyNumberFormat="1" applyFont="1" applyFill="1" applyBorder="1"/>
    <xf numFmtId="167" fontId="2" fillId="2" borderId="1" xfId="50" applyNumberFormat="1" applyFont="1" applyFill="1" applyBorder="1"/>
    <xf numFmtId="167" fontId="6" fillId="2" borderId="79" xfId="49" applyNumberFormat="1" applyFont="1" applyFill="1" applyBorder="1"/>
    <xf numFmtId="167" fontId="9" fillId="42" borderId="1" xfId="49" applyNumberFormat="1" applyFont="1" applyFill="1" applyBorder="1"/>
    <xf numFmtId="167" fontId="3" fillId="2" borderId="1" xfId="50" applyNumberFormat="1" applyFont="1" applyFill="1" applyBorder="1"/>
    <xf numFmtId="167" fontId="3" fillId="2" borderId="62" xfId="49" applyNumberFormat="1" applyFont="1" applyFill="1" applyBorder="1" applyAlignment="1">
      <alignment horizontal="center"/>
    </xf>
    <xf numFmtId="167" fontId="9" fillId="2" borderId="0" xfId="49" applyNumberFormat="1" applyFont="1" applyFill="1" applyAlignment="1">
      <alignment horizontal="center"/>
    </xf>
    <xf numFmtId="167" fontId="45" fillId="40" borderId="25" xfId="49" applyNumberFormat="1" applyFont="1" applyFill="1" applyBorder="1" applyAlignment="1">
      <alignment horizontal="center"/>
    </xf>
    <xf numFmtId="0" fontId="2" fillId="0" borderId="0" xfId="0" applyFont="1" applyAlignment="1">
      <alignment horizontal="right"/>
    </xf>
    <xf numFmtId="0" fontId="2" fillId="0" borderId="0" xfId="0" applyFont="1" applyAlignment="1">
      <alignment horizontal="left"/>
    </xf>
    <xf numFmtId="166" fontId="0" fillId="0" borderId="0" xfId="0" applyNumberFormat="1"/>
    <xf numFmtId="9" fontId="0" fillId="0" borderId="0" xfId="49" applyFont="1"/>
    <xf numFmtId="165" fontId="2" fillId="4" borderId="22" xfId="32" applyFont="1" applyFill="1" applyBorder="1"/>
    <xf numFmtId="165" fontId="2" fillId="2" borderId="22" xfId="32" applyFont="1" applyFill="1" applyBorder="1"/>
    <xf numFmtId="165" fontId="12" fillId="0" borderId="5" xfId="32" applyFont="1" applyBorder="1"/>
    <xf numFmtId="0" fontId="6" fillId="0" borderId="1" xfId="0" applyFont="1" applyBorder="1" applyAlignment="1">
      <alignment horizontal="justify" wrapText="1"/>
    </xf>
    <xf numFmtId="1" fontId="3" fillId="0" borderId="0" xfId="0" applyNumberFormat="1" applyFont="1" applyAlignment="1">
      <alignment horizontal="center"/>
    </xf>
    <xf numFmtId="0" fontId="3" fillId="0" borderId="0" xfId="0" applyFont="1" applyAlignment="1">
      <alignment horizontal="center"/>
    </xf>
    <xf numFmtId="0" fontId="60" fillId="40" borderId="0" xfId="0" applyFont="1" applyFill="1" applyAlignment="1">
      <alignment horizontal="right"/>
    </xf>
    <xf numFmtId="0" fontId="60" fillId="40" borderId="0" xfId="0" applyFont="1" applyFill="1" applyAlignment="1">
      <alignment horizontal="left" indent="1"/>
    </xf>
    <xf numFmtId="166" fontId="60" fillId="40" borderId="0" xfId="32" applyNumberFormat="1" applyFont="1" applyFill="1" applyBorder="1"/>
    <xf numFmtId="1" fontId="60" fillId="40" borderId="0" xfId="0" applyNumberFormat="1" applyFont="1" applyFill="1"/>
    <xf numFmtId="0" fontId="6" fillId="41" borderId="0" xfId="0" applyFont="1" applyFill="1" applyAlignment="1">
      <alignment horizontal="right"/>
    </xf>
    <xf numFmtId="0" fontId="6" fillId="41" borderId="0" xfId="0" applyFont="1" applyFill="1" applyAlignment="1">
      <alignment horizontal="left" indent="1"/>
    </xf>
    <xf numFmtId="166" fontId="4" fillId="41" borderId="0" xfId="32" applyNumberFormat="1" applyFont="1" applyFill="1" applyBorder="1"/>
    <xf numFmtId="1" fontId="6" fillId="41" borderId="0" xfId="0" applyNumberFormat="1" applyFont="1" applyFill="1"/>
    <xf numFmtId="166" fontId="89" fillId="41" borderId="0" xfId="32" applyNumberFormat="1" applyFont="1" applyFill="1" applyBorder="1"/>
    <xf numFmtId="166" fontId="6" fillId="41" borderId="0" xfId="32" applyNumberFormat="1" applyFont="1" applyFill="1" applyBorder="1"/>
    <xf numFmtId="0" fontId="7" fillId="0" borderId="0" xfId="0" applyFont="1" applyAlignment="1">
      <alignment horizontal="right"/>
    </xf>
    <xf numFmtId="166" fontId="90" fillId="40" borderId="0" xfId="32" applyNumberFormat="1" applyFont="1" applyFill="1" applyBorder="1"/>
    <xf numFmtId="0" fontId="8" fillId="0" borderId="0" xfId="0" applyFont="1" applyAlignment="1">
      <alignment horizontal="right"/>
    </xf>
    <xf numFmtId="0" fontId="8" fillId="0" borderId="0" xfId="0" applyFont="1" applyAlignment="1">
      <alignment horizontal="justify" vertical="justify" wrapText="1"/>
    </xf>
    <xf numFmtId="166" fontId="2" fillId="0" borderId="0" xfId="32" applyNumberFormat="1" applyFont="1" applyBorder="1"/>
    <xf numFmtId="166" fontId="2" fillId="4" borderId="0" xfId="32" applyNumberFormat="1" applyFont="1" applyFill="1" applyBorder="1"/>
    <xf numFmtId="166" fontId="2" fillId="5" borderId="0" xfId="32" applyNumberFormat="1" applyFont="1" applyFill="1" applyBorder="1"/>
    <xf numFmtId="166" fontId="91" fillId="40" borderId="0" xfId="32" applyNumberFormat="1" applyFont="1" applyFill="1" applyBorder="1"/>
    <xf numFmtId="1" fontId="4" fillId="0" borderId="0" xfId="0" applyNumberFormat="1" applyFont="1"/>
    <xf numFmtId="1" fontId="6" fillId="0" borderId="0" xfId="0" applyNumberFormat="1" applyFont="1"/>
    <xf numFmtId="167" fontId="2" fillId="2" borderId="0" xfId="50" applyNumberFormat="1" applyFont="1" applyFill="1" applyBorder="1"/>
    <xf numFmtId="166" fontId="4" fillId="0" borderId="0" xfId="32" applyNumberFormat="1" applyFont="1" applyBorder="1"/>
    <xf numFmtId="166" fontId="4" fillId="4" borderId="0" xfId="32" applyNumberFormat="1" applyFont="1" applyFill="1" applyBorder="1"/>
    <xf numFmtId="167" fontId="2" fillId="2" borderId="0" xfId="49" applyNumberFormat="1" applyFont="1" applyFill="1" applyBorder="1"/>
    <xf numFmtId="1" fontId="3" fillId="0" borderId="0" xfId="0" applyNumberFormat="1" applyFont="1"/>
    <xf numFmtId="167" fontId="2" fillId="2" borderId="0" xfId="32" applyNumberFormat="1" applyFont="1" applyFill="1" applyBorder="1"/>
    <xf numFmtId="166" fontId="89" fillId="40" borderId="0" xfId="32" applyNumberFormat="1" applyFont="1" applyFill="1" applyBorder="1"/>
    <xf numFmtId="167" fontId="4" fillId="2" borderId="0" xfId="32" applyNumberFormat="1" applyFont="1" applyFill="1" applyBorder="1"/>
    <xf numFmtId="4" fontId="2" fillId="45" borderId="0" xfId="45" applyNumberFormat="1" applyFont="1" applyFill="1" applyAlignment="1">
      <alignment horizontal="right"/>
    </xf>
    <xf numFmtId="0" fontId="8" fillId="0" borderId="0" xfId="0" applyFont="1" applyAlignment="1">
      <alignment horizontal="left"/>
    </xf>
    <xf numFmtId="0" fontId="8" fillId="0" borderId="0" xfId="0" applyFont="1" applyAlignment="1">
      <alignment horizontal="left" vertical="center"/>
    </xf>
    <xf numFmtId="0" fontId="8" fillId="0" borderId="0" xfId="0" applyFont="1" applyAlignment="1">
      <alignment horizontal="center" vertical="center" wrapText="1"/>
    </xf>
    <xf numFmtId="167" fontId="6" fillId="2" borderId="0" xfId="49" applyNumberFormat="1" applyFont="1" applyFill="1" applyBorder="1"/>
    <xf numFmtId="166" fontId="4" fillId="40" borderId="0" xfId="32" applyNumberFormat="1" applyFont="1" applyFill="1" applyBorder="1"/>
    <xf numFmtId="0" fontId="2" fillId="0" borderId="0" xfId="0" applyFont="1" applyAlignment="1">
      <alignment horizontal="justify" vertical="justify" wrapText="1"/>
    </xf>
    <xf numFmtId="166" fontId="8" fillId="0" borderId="0" xfId="32" applyNumberFormat="1" applyFont="1" applyBorder="1"/>
    <xf numFmtId="0" fontId="6" fillId="0" borderId="0" xfId="0" applyFont="1" applyAlignment="1">
      <alignment horizontal="right"/>
    </xf>
    <xf numFmtId="0" fontId="2" fillId="2" borderId="0" xfId="0" applyFont="1" applyFill="1" applyAlignment="1">
      <alignment horizontal="justify" vertical="justify" wrapText="1"/>
    </xf>
    <xf numFmtId="166" fontId="2" fillId="2" borderId="0" xfId="32" applyNumberFormat="1" applyFont="1" applyFill="1" applyBorder="1"/>
    <xf numFmtId="0" fontId="2" fillId="2" borderId="0" xfId="0" applyFont="1" applyFill="1" applyAlignment="1">
      <alignment horizontal="right"/>
    </xf>
    <xf numFmtId="0" fontId="6" fillId="41" borderId="0" xfId="0" applyFont="1" applyFill="1" applyAlignment="1">
      <alignment horizontal="justify" vertical="justify" wrapText="1"/>
    </xf>
    <xf numFmtId="0" fontId="6" fillId="41" borderId="0" xfId="0" applyFont="1" applyFill="1"/>
    <xf numFmtId="167" fontId="9" fillId="41" borderId="0" xfId="49" applyNumberFormat="1" applyFont="1" applyFill="1" applyBorder="1"/>
    <xf numFmtId="0" fontId="2" fillId="0" borderId="0" xfId="0" applyFont="1" applyAlignment="1">
      <alignment horizontal="left" vertical="center" wrapText="1"/>
    </xf>
    <xf numFmtId="166" fontId="92" fillId="40" borderId="0" xfId="32" applyNumberFormat="1" applyFont="1" applyFill="1" applyBorder="1"/>
    <xf numFmtId="0" fontId="2" fillId="0" borderId="0" xfId="0" applyFont="1" applyAlignment="1">
      <alignment horizontal="right" vertical="center"/>
    </xf>
    <xf numFmtId="166" fontId="2" fillId="0" borderId="0" xfId="32" applyNumberFormat="1" applyFont="1" applyBorder="1" applyAlignment="1">
      <alignment horizontal="center"/>
    </xf>
    <xf numFmtId="166" fontId="2" fillId="4" borderId="0" xfId="32" applyNumberFormat="1" applyFont="1" applyFill="1" applyBorder="1" applyAlignment="1">
      <alignment horizontal="center"/>
    </xf>
    <xf numFmtId="166" fontId="2" fillId="5" borderId="0" xfId="32" applyNumberFormat="1" applyFont="1" applyFill="1" applyBorder="1" applyAlignment="1">
      <alignment horizontal="center"/>
    </xf>
    <xf numFmtId="0" fontId="6" fillId="0" borderId="0" xfId="0" applyFont="1" applyAlignment="1">
      <alignment horizontal="justify" vertical="justify" wrapText="1"/>
    </xf>
    <xf numFmtId="166" fontId="9" fillId="0" borderId="0" xfId="32" applyNumberFormat="1" applyFont="1" applyBorder="1"/>
    <xf numFmtId="0" fontId="3" fillId="0" borderId="0" xfId="0" applyFont="1"/>
    <xf numFmtId="166" fontId="9" fillId="4" borderId="0" xfId="32" applyNumberFormat="1" applyFont="1" applyFill="1" applyBorder="1"/>
    <xf numFmtId="166" fontId="9" fillId="5" borderId="0" xfId="32" applyNumberFormat="1" applyFont="1" applyFill="1" applyBorder="1"/>
    <xf numFmtId="0" fontId="2" fillId="0" borderId="0" xfId="0" applyFont="1" applyAlignment="1">
      <alignment horizontal="justify" wrapText="1"/>
    </xf>
    <xf numFmtId="166" fontId="3" fillId="41" borderId="0" xfId="32" applyNumberFormat="1" applyFont="1" applyFill="1" applyBorder="1"/>
    <xf numFmtId="0" fontId="2" fillId="41" borderId="0" xfId="0" applyFont="1" applyFill="1" applyAlignment="1">
      <alignment horizontal="right"/>
    </xf>
    <xf numFmtId="0" fontId="2" fillId="41" borderId="0" xfId="0" applyFont="1" applyFill="1" applyAlignment="1">
      <alignment horizontal="justify" vertical="justify" wrapText="1"/>
    </xf>
    <xf numFmtId="166" fontId="2" fillId="41" borderId="0" xfId="32" applyNumberFormat="1" applyFont="1" applyFill="1" applyBorder="1"/>
    <xf numFmtId="0" fontId="2" fillId="41" borderId="0" xfId="0" applyFont="1" applyFill="1"/>
    <xf numFmtId="1" fontId="2" fillId="41" borderId="0" xfId="0" applyNumberFormat="1" applyFont="1" applyFill="1"/>
    <xf numFmtId="1" fontId="3" fillId="41" borderId="0" xfId="0" applyNumberFormat="1" applyFont="1" applyFill="1"/>
    <xf numFmtId="166" fontId="2" fillId="40" borderId="0" xfId="32" applyNumberFormat="1" applyFont="1" applyFill="1" applyBorder="1"/>
    <xf numFmtId="167" fontId="3" fillId="42" borderId="0" xfId="32" applyNumberFormat="1" applyFont="1" applyFill="1" applyBorder="1"/>
    <xf numFmtId="167" fontId="2" fillId="42" borderId="0" xfId="32" applyNumberFormat="1" applyFont="1" applyFill="1" applyBorder="1"/>
    <xf numFmtId="166" fontId="3" fillId="42" borderId="0" xfId="32" applyNumberFormat="1" applyFont="1" applyFill="1" applyBorder="1"/>
    <xf numFmtId="0" fontId="2" fillId="42" borderId="0" xfId="0" applyFont="1" applyFill="1" applyAlignment="1">
      <alignment horizontal="right"/>
    </xf>
    <xf numFmtId="0" fontId="2" fillId="42" borderId="0" xfId="0" applyFont="1" applyFill="1" applyAlignment="1">
      <alignment horizontal="justify" vertical="justify" wrapText="1"/>
    </xf>
    <xf numFmtId="166" fontId="2" fillId="42" borderId="0" xfId="32" applyNumberFormat="1" applyFont="1" applyFill="1" applyBorder="1"/>
    <xf numFmtId="0" fontId="2" fillId="0" borderId="0" xfId="0" applyFont="1" applyAlignment="1">
      <alignment horizontal="center" vertical="center"/>
    </xf>
    <xf numFmtId="0" fontId="2" fillId="0" borderId="0" xfId="0" applyFont="1" applyAlignment="1">
      <alignment horizontal="center" vertical="center" wrapText="1"/>
    </xf>
    <xf numFmtId="166" fontId="6" fillId="0" borderId="0" xfId="32" applyNumberFormat="1" applyFont="1" applyBorder="1"/>
    <xf numFmtId="166" fontId="6" fillId="4" borderId="0" xfId="32" applyNumberFormat="1" applyFont="1" applyFill="1" applyBorder="1"/>
    <xf numFmtId="166" fontId="15" fillId="5" borderId="0" xfId="32" applyNumberFormat="1" applyFont="1" applyFill="1" applyBorder="1"/>
    <xf numFmtId="167" fontId="58" fillId="2" borderId="0" xfId="49" applyNumberFormat="1" applyFont="1" applyFill="1" applyBorder="1"/>
    <xf numFmtId="166" fontId="44" fillId="9" borderId="0" xfId="32" applyNumberFormat="1" applyFont="1" applyFill="1" applyBorder="1"/>
    <xf numFmtId="166" fontId="51" fillId="2" borderId="0" xfId="32" applyNumberFormat="1" applyFont="1" applyFill="1" applyBorder="1"/>
    <xf numFmtId="0" fontId="54" fillId="0" borderId="0" xfId="0" applyFont="1" applyAlignment="1">
      <alignment horizontal="right"/>
    </xf>
    <xf numFmtId="0" fontId="47" fillId="0" borderId="0" xfId="0" applyFont="1" applyAlignment="1">
      <alignment horizontal="left" indent="1"/>
    </xf>
    <xf numFmtId="166" fontId="47" fillId="0" borderId="0" xfId="32" applyNumberFormat="1" applyFont="1" applyBorder="1"/>
    <xf numFmtId="166" fontId="53" fillId="4" borderId="0" xfId="32" applyNumberFormat="1" applyFont="1" applyFill="1" applyBorder="1"/>
    <xf numFmtId="166" fontId="47" fillId="5" borderId="0" xfId="32" applyNumberFormat="1" applyFont="1" applyFill="1" applyBorder="1"/>
    <xf numFmtId="166" fontId="45" fillId="9" borderId="0" xfId="32" applyNumberFormat="1" applyFont="1" applyFill="1" applyBorder="1"/>
    <xf numFmtId="166" fontId="47" fillId="2" borderId="0" xfId="32" applyNumberFormat="1" applyFont="1" applyFill="1" applyBorder="1"/>
    <xf numFmtId="0" fontId="48" fillId="0" borderId="0" xfId="0" applyFont="1" applyAlignment="1">
      <alignment horizontal="right"/>
    </xf>
    <xf numFmtId="0" fontId="49" fillId="0" borderId="0" xfId="0" applyFont="1" applyAlignment="1">
      <alignment horizontal="left" indent="1"/>
    </xf>
    <xf numFmtId="166" fontId="48" fillId="0" borderId="0" xfId="32" applyNumberFormat="1" applyFont="1" applyBorder="1"/>
    <xf numFmtId="0" fontId="51" fillId="0" borderId="0" xfId="0" applyFont="1"/>
    <xf numFmtId="166" fontId="50" fillId="4" borderId="0" xfId="32" applyNumberFormat="1" applyFont="1" applyFill="1" applyBorder="1"/>
    <xf numFmtId="166" fontId="48" fillId="5" borderId="0" xfId="32" applyNumberFormat="1" applyFont="1" applyFill="1" applyBorder="1"/>
    <xf numFmtId="166" fontId="46" fillId="9" borderId="0" xfId="32" applyNumberFormat="1" applyFont="1" applyFill="1" applyBorder="1"/>
    <xf numFmtId="166" fontId="49" fillId="2" borderId="0" xfId="32" applyNumberFormat="1" applyFont="1" applyFill="1" applyBorder="1"/>
    <xf numFmtId="0" fontId="5" fillId="41" borderId="0" xfId="0" applyFont="1" applyFill="1" applyAlignment="1">
      <alignment horizontal="right"/>
    </xf>
    <xf numFmtId="166" fontId="5" fillId="41" borderId="0" xfId="32" applyNumberFormat="1" applyFont="1" applyFill="1" applyBorder="1"/>
    <xf numFmtId="166" fontId="11" fillId="41" borderId="0" xfId="32" applyNumberFormat="1" applyFont="1" applyFill="1" applyBorder="1"/>
    <xf numFmtId="167" fontId="3" fillId="2" borderId="0" xfId="50" applyNumberFormat="1" applyFont="1" applyFill="1" applyBorder="1"/>
    <xf numFmtId="4" fontId="95" fillId="46" borderId="5" xfId="0" applyNumberFormat="1" applyFont="1" applyFill="1" applyBorder="1" applyAlignment="1">
      <alignment horizontal="right"/>
    </xf>
    <xf numFmtId="166" fontId="2" fillId="0" borderId="20" xfId="32" applyNumberFormat="1" applyFont="1" applyFill="1" applyBorder="1"/>
    <xf numFmtId="166" fontId="17" fillId="2" borderId="57" xfId="34" applyNumberFormat="1" applyFont="1" applyFill="1" applyBorder="1" applyAlignment="1">
      <alignment horizontal="left" indent="1"/>
    </xf>
    <xf numFmtId="0" fontId="0" fillId="52" borderId="17" xfId="0" applyFill="1" applyBorder="1" applyAlignment="1">
      <alignment vertical="top" wrapText="1"/>
    </xf>
    <xf numFmtId="0" fontId="0" fillId="0" borderId="0" xfId="0" applyAlignment="1">
      <alignment vertical="top"/>
    </xf>
    <xf numFmtId="4" fontId="0" fillId="0" borderId="0" xfId="0" applyNumberFormat="1" applyAlignment="1">
      <alignment horizontal="right" vertical="top"/>
    </xf>
    <xf numFmtId="0" fontId="107" fillId="0" borderId="0" xfId="0" applyFont="1" applyAlignment="1">
      <alignment horizontal="center"/>
    </xf>
    <xf numFmtId="165" fontId="2" fillId="0" borderId="0" xfId="32" applyFont="1" applyFill="1" applyBorder="1"/>
    <xf numFmtId="43" fontId="2" fillId="0" borderId="0" xfId="0" applyNumberFormat="1" applyFont="1"/>
    <xf numFmtId="0" fontId="0" fillId="53" borderId="17" xfId="0" applyFill="1" applyBorder="1" applyAlignment="1">
      <alignment vertical="top" wrapText="1"/>
    </xf>
    <xf numFmtId="3" fontId="0" fillId="0" borderId="0" xfId="0" applyNumberFormat="1" applyAlignment="1">
      <alignment horizontal="right" vertical="top"/>
    </xf>
    <xf numFmtId="165" fontId="2" fillId="0" borderId="0" xfId="32" applyFont="1" applyBorder="1"/>
    <xf numFmtId="165" fontId="107" fillId="0" borderId="0" xfId="32" applyFont="1" applyBorder="1" applyAlignment="1">
      <alignment horizontal="center" wrapText="1"/>
    </xf>
    <xf numFmtId="165" fontId="4" fillId="0" borderId="0" xfId="32" applyFont="1" applyFill="1" applyBorder="1"/>
    <xf numFmtId="165" fontId="6" fillId="0" borderId="0" xfId="32" applyFont="1" applyFill="1" applyBorder="1"/>
    <xf numFmtId="165" fontId="47" fillId="0" borderId="0" xfId="32" applyFont="1" applyBorder="1"/>
    <xf numFmtId="166" fontId="65" fillId="0" borderId="0" xfId="0" applyNumberFormat="1" applyFont="1"/>
    <xf numFmtId="0" fontId="0" fillId="52" borderId="17" xfId="0" applyFill="1" applyBorder="1" applyAlignment="1">
      <alignment vertical="top"/>
    </xf>
    <xf numFmtId="166" fontId="2" fillId="0" borderId="0" xfId="32" applyNumberFormat="1" applyFont="1" applyFill="1" applyBorder="1"/>
    <xf numFmtId="166" fontId="2" fillId="0" borderId="15" xfId="32" applyNumberFormat="1" applyFont="1" applyFill="1" applyBorder="1"/>
    <xf numFmtId="166" fontId="2" fillId="0" borderId="10" xfId="32" applyNumberFormat="1" applyFont="1" applyFill="1" applyBorder="1"/>
    <xf numFmtId="166" fontId="2" fillId="0" borderId="9" xfId="32" applyNumberFormat="1" applyFont="1" applyFill="1" applyBorder="1"/>
    <xf numFmtId="4" fontId="2" fillId="0" borderId="0" xfId="45" applyNumberFormat="1" applyFont="1" applyAlignment="1">
      <alignment horizontal="right"/>
    </xf>
    <xf numFmtId="166" fontId="2" fillId="0" borderId="13" xfId="32" applyNumberFormat="1" applyFont="1" applyFill="1" applyBorder="1"/>
    <xf numFmtId="166" fontId="8" fillId="0" borderId="15" xfId="32" applyNumberFormat="1" applyFont="1" applyFill="1" applyBorder="1"/>
    <xf numFmtId="166" fontId="91" fillId="0" borderId="0" xfId="32" applyNumberFormat="1" applyFont="1" applyFill="1" applyBorder="1"/>
    <xf numFmtId="166" fontId="6" fillId="0" borderId="15" xfId="32" applyNumberFormat="1" applyFont="1" applyFill="1" applyBorder="1"/>
    <xf numFmtId="167" fontId="2" fillId="0" borderId="0" xfId="50" applyNumberFormat="1" applyFont="1" applyFill="1" applyBorder="1"/>
    <xf numFmtId="0" fontId="0" fillId="53" borderId="17" xfId="0" applyFill="1" applyBorder="1" applyAlignment="1">
      <alignment vertical="top"/>
    </xf>
    <xf numFmtId="4" fontId="0" fillId="42" borderId="0" xfId="0" applyNumberFormat="1" applyFill="1" applyAlignment="1">
      <alignment horizontal="right" vertical="top"/>
    </xf>
    <xf numFmtId="4" fontId="0" fillId="0" borderId="0" xfId="0" applyNumberFormat="1" applyAlignment="1">
      <alignment horizontal="right"/>
    </xf>
    <xf numFmtId="165" fontId="2" fillId="2" borderId="38" xfId="32" applyFont="1" applyFill="1" applyBorder="1"/>
    <xf numFmtId="10" fontId="60" fillId="40" borderId="13" xfId="49" applyNumberFormat="1" applyFont="1" applyFill="1" applyBorder="1"/>
    <xf numFmtId="10" fontId="4" fillId="41" borderId="13" xfId="32" applyNumberFormat="1" applyFont="1" applyFill="1" applyBorder="1"/>
    <xf numFmtId="10" fontId="9" fillId="41" borderId="16" xfId="49" applyNumberFormat="1" applyFont="1" applyFill="1" applyBorder="1"/>
    <xf numFmtId="10" fontId="3" fillId="2" borderId="55" xfId="49" applyNumberFormat="1" applyFont="1" applyFill="1" applyBorder="1"/>
    <xf numFmtId="10" fontId="3" fillId="2" borderId="29" xfId="50" applyNumberFormat="1" applyFont="1" applyFill="1" applyBorder="1"/>
    <xf numFmtId="10" fontId="3" fillId="2" borderId="40" xfId="49" applyNumberFormat="1" applyFont="1" applyFill="1" applyBorder="1"/>
    <xf numFmtId="10" fontId="3" fillId="2" borderId="29" xfId="49" applyNumberFormat="1" applyFont="1" applyFill="1" applyBorder="1"/>
    <xf numFmtId="10" fontId="3" fillId="0" borderId="29" xfId="50" applyNumberFormat="1" applyFont="1" applyFill="1" applyBorder="1"/>
    <xf numFmtId="10" fontId="6" fillId="2" borderId="29" xfId="49" applyNumberFormat="1" applyFont="1" applyFill="1" applyBorder="1"/>
    <xf numFmtId="10" fontId="9" fillId="41" borderId="40" xfId="49" applyNumberFormat="1" applyFont="1" applyFill="1" applyBorder="1"/>
    <xf numFmtId="10" fontId="6" fillId="2" borderId="29" xfId="49" applyNumberFormat="1" applyFont="1" applyFill="1" applyBorder="1" applyAlignment="1">
      <alignment horizontal="center"/>
    </xf>
    <xf numFmtId="10" fontId="3" fillId="2" borderId="29" xfId="49" applyNumberFormat="1" applyFont="1" applyFill="1" applyBorder="1" applyAlignment="1">
      <alignment horizontal="center"/>
    </xf>
    <xf numFmtId="10" fontId="3" fillId="2" borderId="40" xfId="50" applyNumberFormat="1" applyFont="1" applyFill="1" applyBorder="1"/>
    <xf numFmtId="10" fontId="9" fillId="41" borderId="29" xfId="49" applyNumberFormat="1" applyFont="1" applyFill="1" applyBorder="1"/>
    <xf numFmtId="10" fontId="9" fillId="2" borderId="80" xfId="49" applyNumberFormat="1" applyFont="1" applyFill="1" applyBorder="1"/>
    <xf numFmtId="10" fontId="3" fillId="42" borderId="29" xfId="32" applyNumberFormat="1" applyFont="1" applyFill="1" applyBorder="1"/>
    <xf numFmtId="10" fontId="2" fillId="42" borderId="29" xfId="32" applyNumberFormat="1" applyFont="1" applyFill="1" applyBorder="1"/>
    <xf numFmtId="10" fontId="9" fillId="42" borderId="40" xfId="49" applyNumberFormat="1" applyFont="1" applyFill="1" applyBorder="1"/>
    <xf numFmtId="10" fontId="3" fillId="2" borderId="80" xfId="49" applyNumberFormat="1" applyFont="1" applyFill="1" applyBorder="1"/>
    <xf numFmtId="10" fontId="2" fillId="2" borderId="29" xfId="32" applyNumberFormat="1" applyFont="1" applyFill="1" applyBorder="1"/>
    <xf numFmtId="10" fontId="9" fillId="2" borderId="29" xfId="49" applyNumberFormat="1" applyFont="1" applyFill="1" applyBorder="1"/>
    <xf numFmtId="10" fontId="3" fillId="2" borderId="29" xfId="32" applyNumberFormat="1" applyFont="1" applyFill="1" applyBorder="1"/>
    <xf numFmtId="10" fontId="6" fillId="2" borderId="29" xfId="32" applyNumberFormat="1" applyFont="1" applyFill="1" applyBorder="1"/>
    <xf numFmtId="10" fontId="3" fillId="2" borderId="6" xfId="50" applyNumberFormat="1" applyFont="1" applyFill="1" applyBorder="1"/>
    <xf numFmtId="10" fontId="2" fillId="0" borderId="8" xfId="0" applyNumberFormat="1" applyFont="1" applyBorder="1"/>
    <xf numFmtId="10" fontId="2" fillId="0" borderId="0" xfId="0" applyNumberFormat="1" applyFont="1"/>
    <xf numFmtId="10" fontId="2" fillId="0" borderId="29" xfId="0" applyNumberFormat="1" applyFont="1" applyBorder="1"/>
    <xf numFmtId="10" fontId="3" fillId="2" borderId="19" xfId="49" applyNumberFormat="1" applyFont="1" applyFill="1" applyBorder="1"/>
    <xf numFmtId="10" fontId="3" fillId="2" borderId="36" xfId="49" applyNumberFormat="1" applyFont="1" applyFill="1" applyBorder="1"/>
    <xf numFmtId="10" fontId="2" fillId="0" borderId="4" xfId="0" applyNumberFormat="1" applyFont="1" applyBorder="1"/>
    <xf numFmtId="10" fontId="3" fillId="2" borderId="17" xfId="50" applyNumberFormat="1" applyFont="1" applyFill="1" applyBorder="1"/>
    <xf numFmtId="10" fontId="2" fillId="0" borderId="0" xfId="49" applyNumberFormat="1" applyFont="1"/>
    <xf numFmtId="10" fontId="4" fillId="0" borderId="0" xfId="49" applyNumberFormat="1" applyFont="1"/>
    <xf numFmtId="171" fontId="2" fillId="0" borderId="0" xfId="0" applyNumberFormat="1" applyFont="1"/>
    <xf numFmtId="3" fontId="0" fillId="0" borderId="0" xfId="0" applyNumberFormat="1" applyAlignment="1">
      <alignment horizontal="right"/>
    </xf>
    <xf numFmtId="10" fontId="3" fillId="0" borderId="19" xfId="0" applyNumberFormat="1" applyFont="1" applyBorder="1" applyAlignment="1">
      <alignment horizontal="center" vertical="center" wrapText="1"/>
    </xf>
    <xf numFmtId="10" fontId="3" fillId="0" borderId="15" xfId="0" applyNumberFormat="1" applyFont="1" applyBorder="1" applyAlignment="1">
      <alignment horizontal="center" vertical="center" wrapText="1"/>
    </xf>
    <xf numFmtId="10" fontId="2" fillId="0" borderId="26" xfId="0" applyNumberFormat="1" applyFont="1" applyBorder="1" applyAlignment="1">
      <alignment horizontal="center" vertical="center" wrapText="1"/>
    </xf>
    <xf numFmtId="0" fontId="100" fillId="40" borderId="20" xfId="0" applyFont="1" applyFill="1" applyBorder="1" applyAlignment="1">
      <alignment horizontal="center"/>
    </xf>
    <xf numFmtId="0" fontId="100" fillId="40" borderId="37" xfId="0" applyFont="1" applyFill="1" applyBorder="1" applyAlignment="1">
      <alignment horizontal="center"/>
    </xf>
    <xf numFmtId="0" fontId="100" fillId="40" borderId="3" xfId="0" applyFont="1" applyFill="1" applyBorder="1" applyAlignment="1">
      <alignment horizontal="center"/>
    </xf>
    <xf numFmtId="0" fontId="100" fillId="40" borderId="13" xfId="0" applyFont="1" applyFill="1" applyBorder="1" applyAlignment="1">
      <alignment horizontal="center"/>
    </xf>
    <xf numFmtId="0" fontId="100" fillId="40" borderId="0" xfId="0" applyFont="1" applyFill="1" applyAlignment="1">
      <alignment horizontal="center"/>
    </xf>
    <xf numFmtId="0" fontId="100" fillId="40" borderId="29" xfId="0" applyFont="1" applyFill="1" applyBorder="1" applyAlignment="1">
      <alignment horizontal="center"/>
    </xf>
    <xf numFmtId="0" fontId="100" fillId="40" borderId="13" xfId="0" quotePrefix="1" applyFont="1" applyFill="1" applyBorder="1" applyAlignment="1">
      <alignment horizontal="center"/>
    </xf>
    <xf numFmtId="0" fontId="100" fillId="40" borderId="0" xfId="0" quotePrefix="1" applyFont="1" applyFill="1" applyAlignment="1">
      <alignment horizontal="center"/>
    </xf>
    <xf numFmtId="0" fontId="100" fillId="40" borderId="29" xfId="0" quotePrefix="1" applyFont="1" applyFill="1" applyBorder="1" applyAlignment="1">
      <alignment horizontal="center"/>
    </xf>
    <xf numFmtId="49" fontId="100" fillId="40" borderId="24" xfId="0" applyNumberFormat="1" applyFont="1" applyFill="1" applyBorder="1" applyAlignment="1">
      <alignment horizontal="center"/>
    </xf>
    <xf numFmtId="49" fontId="100" fillId="40" borderId="5" xfId="0" applyNumberFormat="1" applyFont="1" applyFill="1" applyBorder="1" applyAlignment="1">
      <alignment horizontal="center"/>
    </xf>
    <xf numFmtId="49" fontId="100" fillId="40" borderId="6" xfId="0" applyNumberFormat="1" applyFont="1" applyFill="1" applyBorder="1" applyAlignment="1">
      <alignment horizontal="center"/>
    </xf>
    <xf numFmtId="166" fontId="3" fillId="0" borderId="19" xfId="0" applyNumberFormat="1" applyFont="1" applyBorder="1" applyAlignment="1">
      <alignment horizontal="center" vertical="center" wrapText="1"/>
    </xf>
    <xf numFmtId="166" fontId="2" fillId="0" borderId="15" xfId="0" applyNumberFormat="1" applyFont="1" applyBorder="1" applyAlignment="1">
      <alignment horizontal="center" vertical="center" wrapText="1"/>
    </xf>
    <xf numFmtId="166" fontId="25" fillId="40" borderId="19" xfId="0" applyNumberFormat="1" applyFont="1" applyFill="1" applyBorder="1" applyAlignment="1">
      <alignment horizontal="center" vertical="center" wrapText="1"/>
    </xf>
    <xf numFmtId="166" fontId="25" fillId="40" borderId="15" xfId="0" applyNumberFormat="1" applyFont="1" applyFill="1" applyBorder="1" applyAlignment="1">
      <alignment horizontal="center" vertical="center" wrapText="1"/>
    </xf>
    <xf numFmtId="166" fontId="45" fillId="40" borderId="15" xfId="0" applyNumberFormat="1" applyFont="1" applyFill="1" applyBorder="1" applyAlignment="1">
      <alignment horizontal="center" vertical="center" wrapText="1"/>
    </xf>
    <xf numFmtId="166" fontId="3" fillId="4" borderId="37" xfId="0" applyNumberFormat="1" applyFont="1" applyFill="1" applyBorder="1" applyAlignment="1">
      <alignment horizontal="center" vertical="center" wrapText="1"/>
    </xf>
    <xf numFmtId="166" fontId="3" fillId="4" borderId="39" xfId="0" applyNumberFormat="1" applyFont="1" applyFill="1" applyBorder="1" applyAlignment="1">
      <alignment horizontal="center" vertical="center" wrapText="1"/>
    </xf>
    <xf numFmtId="166" fontId="3" fillId="0" borderId="38" xfId="0" applyNumberFormat="1" applyFont="1" applyBorder="1" applyAlignment="1">
      <alignment horizontal="center" vertical="center" wrapText="1"/>
    </xf>
    <xf numFmtId="166" fontId="3" fillId="0" borderId="39" xfId="0" applyNumberFormat="1" applyFont="1" applyBorder="1" applyAlignment="1">
      <alignment horizontal="center" vertical="center" wrapText="1"/>
    </xf>
    <xf numFmtId="166" fontId="3" fillId="49" borderId="38" xfId="0" applyNumberFormat="1" applyFont="1" applyFill="1" applyBorder="1" applyAlignment="1">
      <alignment horizontal="center" vertical="center" wrapText="1"/>
    </xf>
    <xf numFmtId="166" fontId="3" fillId="49" borderId="39" xfId="0" applyNumberFormat="1" applyFont="1" applyFill="1" applyBorder="1" applyAlignment="1">
      <alignment horizontal="center" vertical="center" wrapText="1"/>
    </xf>
    <xf numFmtId="166" fontId="3" fillId="4" borderId="38" xfId="0" applyNumberFormat="1" applyFont="1" applyFill="1" applyBorder="1" applyAlignment="1">
      <alignment horizontal="center" vertical="center" wrapText="1"/>
    </xf>
    <xf numFmtId="166" fontId="3" fillId="5" borderId="20" xfId="0" applyNumberFormat="1" applyFont="1" applyFill="1" applyBorder="1" applyAlignment="1">
      <alignment horizontal="center" vertical="center" wrapText="1"/>
    </xf>
    <xf numFmtId="166" fontId="3" fillId="5" borderId="3" xfId="0" applyNumberFormat="1" applyFont="1" applyFill="1" applyBorder="1" applyAlignment="1">
      <alignment horizontal="center" vertical="center" wrapText="1"/>
    </xf>
    <xf numFmtId="166" fontId="3" fillId="0" borderId="37" xfId="0" applyNumberFormat="1" applyFont="1" applyBorder="1" applyAlignment="1">
      <alignment horizontal="center" vertical="center" wrapText="1"/>
    </xf>
    <xf numFmtId="166" fontId="2" fillId="0" borderId="0" xfId="0" applyNumberFormat="1" applyFont="1" applyAlignment="1">
      <alignment horizontal="center" vertical="center" wrapText="1"/>
    </xf>
    <xf numFmtId="166" fontId="3" fillId="0" borderId="15" xfId="0" applyNumberFormat="1" applyFont="1" applyBorder="1" applyAlignment="1">
      <alignment horizontal="center" vertical="center" wrapText="1"/>
    </xf>
    <xf numFmtId="166" fontId="2" fillId="0" borderId="26" xfId="0" applyNumberFormat="1" applyFont="1" applyBorder="1" applyAlignment="1">
      <alignment horizontal="center" vertical="center" wrapText="1"/>
    </xf>
    <xf numFmtId="166" fontId="3" fillId="4" borderId="2" xfId="0" applyNumberFormat="1" applyFont="1" applyFill="1" applyBorder="1" applyAlignment="1">
      <alignment horizontal="center" vertical="center" wrapText="1"/>
    </xf>
    <xf numFmtId="166" fontId="3" fillId="4" borderId="22" xfId="0" applyNumberFormat="1" applyFont="1" applyFill="1" applyBorder="1" applyAlignment="1">
      <alignment horizontal="center" vertical="center" wrapText="1"/>
    </xf>
    <xf numFmtId="166" fontId="3" fillId="0" borderId="21" xfId="0" applyNumberFormat="1" applyFont="1" applyBorder="1" applyAlignment="1">
      <alignment horizontal="center" vertical="center" wrapText="1"/>
    </xf>
    <xf numFmtId="166" fontId="3" fillId="0" borderId="22" xfId="0" applyNumberFormat="1" applyFont="1" applyBorder="1" applyAlignment="1">
      <alignment horizontal="center" vertical="center" wrapText="1"/>
    </xf>
    <xf numFmtId="166" fontId="3" fillId="4" borderId="21" xfId="0" applyNumberFormat="1" applyFont="1" applyFill="1" applyBorder="1" applyAlignment="1">
      <alignment horizontal="center" vertical="center" wrapText="1"/>
    </xf>
    <xf numFmtId="166" fontId="25" fillId="40" borderId="26" xfId="0" applyNumberFormat="1" applyFont="1" applyFill="1" applyBorder="1" applyAlignment="1">
      <alignment horizontal="center" vertical="center" wrapText="1"/>
    </xf>
    <xf numFmtId="166" fontId="3" fillId="0" borderId="26" xfId="0" applyNumberFormat="1" applyFont="1" applyBorder="1" applyAlignment="1">
      <alignment horizontal="center" vertical="center" wrapText="1"/>
    </xf>
    <xf numFmtId="166" fontId="45" fillId="40" borderId="26" xfId="0" applyNumberFormat="1" applyFont="1" applyFill="1" applyBorder="1" applyAlignment="1">
      <alignment horizontal="center" vertical="center" wrapText="1"/>
    </xf>
    <xf numFmtId="0" fontId="3" fillId="0" borderId="63" xfId="0" applyFont="1" applyBorder="1" applyAlignment="1">
      <alignment horizontal="center"/>
    </xf>
    <xf numFmtId="0" fontId="3" fillId="0" borderId="28" xfId="0" applyFont="1" applyBorder="1" applyAlignment="1">
      <alignment horizontal="center"/>
    </xf>
    <xf numFmtId="0" fontId="3" fillId="0" borderId="64" xfId="0" applyFont="1" applyBorder="1" applyAlignment="1">
      <alignment horizontal="center"/>
    </xf>
    <xf numFmtId="0" fontId="93" fillId="40" borderId="20" xfId="0" applyFont="1" applyFill="1" applyBorder="1" applyAlignment="1">
      <alignment horizontal="center" wrapText="1"/>
    </xf>
    <xf numFmtId="0" fontId="93" fillId="40" borderId="37" xfId="0" applyFont="1" applyFill="1" applyBorder="1" applyAlignment="1">
      <alignment horizontal="center" wrapText="1"/>
    </xf>
    <xf numFmtId="0" fontId="93" fillId="40" borderId="3" xfId="0" applyFont="1" applyFill="1" applyBorder="1" applyAlignment="1">
      <alignment horizontal="center" wrapText="1"/>
    </xf>
    <xf numFmtId="0" fontId="30" fillId="0" borderId="0" xfId="0" applyFont="1" applyAlignment="1">
      <alignment horizontal="left"/>
    </xf>
    <xf numFmtId="0" fontId="100" fillId="40" borderId="30" xfId="0" applyFont="1" applyFill="1" applyBorder="1" applyAlignment="1">
      <alignment horizontal="center" wrapText="1"/>
    </xf>
    <xf numFmtId="0" fontId="100" fillId="40" borderId="41" xfId="0" applyFont="1" applyFill="1" applyBorder="1" applyAlignment="1">
      <alignment horizontal="center" wrapText="1"/>
    </xf>
    <xf numFmtId="0" fontId="100" fillId="40" borderId="32" xfId="0" applyFont="1" applyFill="1" applyBorder="1" applyAlignment="1">
      <alignment horizontal="center" wrapText="1"/>
    </xf>
    <xf numFmtId="0" fontId="3" fillId="0" borderId="65" xfId="0" applyFont="1" applyBorder="1" applyAlignment="1">
      <alignment horizontal="center"/>
    </xf>
    <xf numFmtId="0" fontId="44" fillId="40" borderId="20" xfId="0" applyFont="1" applyFill="1" applyBorder="1" applyAlignment="1">
      <alignment horizontal="center"/>
    </xf>
    <xf numFmtId="0" fontId="44" fillId="40" borderId="37" xfId="0" applyFont="1" applyFill="1" applyBorder="1" applyAlignment="1">
      <alignment horizontal="center"/>
    </xf>
    <xf numFmtId="0" fontId="44" fillId="40" borderId="3" xfId="0" applyFont="1" applyFill="1" applyBorder="1" applyAlignment="1">
      <alignment horizontal="center"/>
    </xf>
    <xf numFmtId="0" fontId="44" fillId="40" borderId="13" xfId="0" applyFont="1" applyFill="1" applyBorder="1" applyAlignment="1">
      <alignment horizontal="center"/>
    </xf>
    <xf numFmtId="0" fontId="44" fillId="40" borderId="0" xfId="0" applyFont="1" applyFill="1" applyAlignment="1">
      <alignment horizontal="center"/>
    </xf>
    <xf numFmtId="0" fontId="44" fillId="40" borderId="29" xfId="0" applyFont="1" applyFill="1" applyBorder="1" applyAlignment="1">
      <alignment horizontal="center"/>
    </xf>
    <xf numFmtId="0" fontId="44" fillId="40" borderId="13" xfId="0" quotePrefix="1" applyFont="1" applyFill="1" applyBorder="1" applyAlignment="1">
      <alignment horizontal="center"/>
    </xf>
    <xf numFmtId="0" fontId="44" fillId="40" borderId="0" xfId="0" quotePrefix="1" applyFont="1" applyFill="1" applyAlignment="1">
      <alignment horizontal="center"/>
    </xf>
    <xf numFmtId="0" fontId="44" fillId="40" borderId="29" xfId="0" quotePrefix="1" applyFont="1" applyFill="1" applyBorder="1" applyAlignment="1">
      <alignment horizontal="center"/>
    </xf>
    <xf numFmtId="49" fontId="25" fillId="40" borderId="24" xfId="0" applyNumberFormat="1" applyFont="1" applyFill="1" applyBorder="1" applyAlignment="1">
      <alignment horizontal="center"/>
    </xf>
    <xf numFmtId="0" fontId="44" fillId="40" borderId="5" xfId="0" applyFont="1" applyFill="1" applyBorder="1" applyAlignment="1">
      <alignment horizontal="center"/>
    </xf>
    <xf numFmtId="0" fontId="44" fillId="40" borderId="6" xfId="0" applyFont="1" applyFill="1" applyBorder="1" applyAlignment="1">
      <alignment horizontal="center"/>
    </xf>
    <xf numFmtId="0" fontId="25" fillId="40" borderId="20" xfId="0" applyFont="1" applyFill="1" applyBorder="1" applyAlignment="1">
      <alignment horizontal="center"/>
    </xf>
    <xf numFmtId="0" fontId="25" fillId="40" borderId="3" xfId="0" applyFont="1" applyFill="1" applyBorder="1" applyAlignment="1">
      <alignment horizontal="center"/>
    </xf>
    <xf numFmtId="0" fontId="25" fillId="40" borderId="0" xfId="0" applyFont="1" applyFill="1" applyAlignment="1">
      <alignment horizontal="center"/>
    </xf>
    <xf numFmtId="166" fontId="25" fillId="40" borderId="0" xfId="0" applyNumberFormat="1" applyFont="1" applyFill="1" applyAlignment="1">
      <alignment horizontal="center" vertical="center" wrapText="1"/>
    </xf>
    <xf numFmtId="166" fontId="45" fillId="40" borderId="0" xfId="0" applyNumberFormat="1" applyFont="1" applyFill="1" applyAlignment="1">
      <alignment horizontal="center" vertical="center" wrapText="1"/>
    </xf>
    <xf numFmtId="166" fontId="20" fillId="40" borderId="19" xfId="0" applyNumberFormat="1" applyFont="1" applyFill="1" applyBorder="1" applyAlignment="1">
      <alignment horizontal="center" vertical="center" wrapText="1"/>
    </xf>
    <xf numFmtId="166" fontId="26" fillId="40" borderId="26" xfId="0" applyNumberFormat="1" applyFont="1" applyFill="1" applyBorder="1" applyAlignment="1">
      <alignment horizontal="center" vertical="center" wrapText="1"/>
    </xf>
    <xf numFmtId="0" fontId="62" fillId="40" borderId="20" xfId="0" applyFont="1" applyFill="1" applyBorder="1" applyAlignment="1">
      <alignment horizontal="center"/>
    </xf>
    <xf numFmtId="0" fontId="62" fillId="40" borderId="37" xfId="0" applyFont="1" applyFill="1" applyBorder="1" applyAlignment="1">
      <alignment horizontal="center"/>
    </xf>
    <xf numFmtId="0" fontId="62" fillId="40" borderId="3" xfId="0" applyFont="1" applyFill="1" applyBorder="1" applyAlignment="1">
      <alignment horizontal="center"/>
    </xf>
    <xf numFmtId="0" fontId="62" fillId="40" borderId="13" xfId="0" applyFont="1" applyFill="1" applyBorder="1" applyAlignment="1">
      <alignment horizontal="center"/>
    </xf>
    <xf numFmtId="0" fontId="62" fillId="40" borderId="0" xfId="0" applyFont="1" applyFill="1" applyAlignment="1">
      <alignment horizontal="center"/>
    </xf>
    <xf numFmtId="0" fontId="62" fillId="40" borderId="29" xfId="0" applyFont="1" applyFill="1" applyBorder="1" applyAlignment="1">
      <alignment horizontal="center"/>
    </xf>
    <xf numFmtId="0" fontId="62" fillId="40" borderId="13" xfId="0" quotePrefix="1" applyFont="1" applyFill="1" applyBorder="1" applyAlignment="1">
      <alignment horizontal="center"/>
    </xf>
    <xf numFmtId="0" fontId="62" fillId="40" borderId="0" xfId="0" quotePrefix="1" applyFont="1" applyFill="1" applyAlignment="1">
      <alignment horizontal="center"/>
    </xf>
    <xf numFmtId="0" fontId="62" fillId="40" borderId="29" xfId="0" quotePrefix="1" applyFont="1" applyFill="1" applyBorder="1" applyAlignment="1">
      <alignment horizontal="center"/>
    </xf>
    <xf numFmtId="49" fontId="62" fillId="40" borderId="24" xfId="0" applyNumberFormat="1" applyFont="1" applyFill="1" applyBorder="1" applyAlignment="1">
      <alignment horizontal="center"/>
    </xf>
    <xf numFmtId="0" fontId="62" fillId="40" borderId="5" xfId="0" applyFont="1" applyFill="1" applyBorder="1" applyAlignment="1">
      <alignment horizontal="center"/>
    </xf>
    <xf numFmtId="0" fontId="62" fillId="40" borderId="6" xfId="0" applyFont="1" applyFill="1" applyBorder="1" applyAlignment="1">
      <alignment horizontal="center"/>
    </xf>
    <xf numFmtId="0" fontId="63" fillId="6" borderId="66" xfId="0" applyFont="1" applyFill="1" applyBorder="1" applyAlignment="1">
      <alignment horizontal="center"/>
    </xf>
    <xf numFmtId="0" fontId="0" fillId="0" borderId="0" xfId="0" applyAlignment="1">
      <alignment horizontal="left" wrapText="1"/>
    </xf>
    <xf numFmtId="0" fontId="0" fillId="0" borderId="0" xfId="0" applyAlignment="1">
      <alignment horizontal="center"/>
    </xf>
    <xf numFmtId="0" fontId="17" fillId="0" borderId="37" xfId="43" applyFont="1" applyBorder="1" applyAlignment="1">
      <alignment horizontal="left" vertical="center" wrapText="1" shrinkToFit="1"/>
    </xf>
    <xf numFmtId="0" fontId="17" fillId="0" borderId="0" xfId="43" applyFont="1" applyAlignment="1">
      <alignment horizontal="left" vertical="center" wrapText="1" shrinkToFit="1"/>
    </xf>
    <xf numFmtId="0" fontId="17" fillId="0" borderId="0" xfId="43" applyFont="1" applyAlignment="1">
      <alignment horizontal="left"/>
    </xf>
    <xf numFmtId="0" fontId="17" fillId="0" borderId="0" xfId="43" applyFont="1" applyAlignment="1">
      <alignment horizontal="center"/>
    </xf>
    <xf numFmtId="0" fontId="12" fillId="0" borderId="0" xfId="43" applyFont="1" applyAlignment="1">
      <alignment horizontal="center"/>
    </xf>
    <xf numFmtId="0" fontId="25" fillId="6" borderId="66" xfId="43" applyFont="1" applyFill="1" applyBorder="1" applyAlignment="1">
      <alignment horizontal="center"/>
    </xf>
    <xf numFmtId="0" fontId="25" fillId="6" borderId="0" xfId="43" applyFont="1" applyFill="1" applyAlignment="1">
      <alignment horizontal="center"/>
    </xf>
    <xf numFmtId="0" fontId="18" fillId="0" borderId="0" xfId="43" applyFont="1" applyAlignment="1">
      <alignment horizontal="left" vertical="center" wrapText="1"/>
    </xf>
    <xf numFmtId="0" fontId="20" fillId="6" borderId="0" xfId="43" applyFont="1" applyFill="1" applyAlignment="1">
      <alignment horizontal="center" vertical="center"/>
    </xf>
    <xf numFmtId="0" fontId="0" fillId="0" borderId="0" xfId="0" applyAlignment="1">
      <alignment horizontal="center" vertical="center"/>
    </xf>
    <xf numFmtId="0" fontId="64" fillId="0" borderId="37" xfId="0" applyFont="1" applyBorder="1"/>
    <xf numFmtId="0" fontId="43" fillId="0" borderId="0" xfId="0" applyFont="1" applyAlignment="1">
      <alignment horizontal="center"/>
    </xf>
    <xf numFmtId="0" fontId="41" fillId="7" borderId="0" xfId="0" applyFont="1" applyFill="1" applyAlignment="1">
      <alignment horizontal="center"/>
    </xf>
    <xf numFmtId="0" fontId="44" fillId="7" borderId="24" xfId="0" applyFont="1" applyFill="1" applyBorder="1" applyAlignment="1">
      <alignment horizontal="center"/>
    </xf>
    <xf numFmtId="166" fontId="44" fillId="40" borderId="19" xfId="0" applyNumberFormat="1" applyFont="1" applyFill="1" applyBorder="1" applyAlignment="1">
      <alignment horizontal="center" vertical="center" wrapText="1"/>
    </xf>
    <xf numFmtId="166" fontId="44" fillId="8" borderId="19" xfId="0" applyNumberFormat="1" applyFont="1" applyFill="1" applyBorder="1" applyAlignment="1">
      <alignment horizontal="center" vertical="center" wrapText="1"/>
    </xf>
    <xf numFmtId="166" fontId="45" fillId="8" borderId="26" xfId="0" applyNumberFormat="1" applyFont="1" applyFill="1" applyBorder="1" applyAlignment="1">
      <alignment horizontal="center" vertical="center" wrapText="1"/>
    </xf>
    <xf numFmtId="0" fontId="20" fillId="40" borderId="13" xfId="0" applyFont="1" applyFill="1" applyBorder="1" applyAlignment="1">
      <alignment horizontal="center"/>
    </xf>
    <xf numFmtId="0" fontId="20" fillId="40" borderId="0" xfId="0" applyFont="1" applyFill="1" applyAlignment="1">
      <alignment horizontal="center"/>
    </xf>
    <xf numFmtId="0" fontId="98" fillId="0" borderId="67" xfId="0" applyFont="1" applyBorder="1" applyAlignment="1">
      <alignment horizontal="center" vertical="center"/>
    </xf>
    <xf numFmtId="0" fontId="98" fillId="0" borderId="42" xfId="0" applyFont="1" applyBorder="1" applyAlignment="1">
      <alignment horizontal="center" vertical="center"/>
    </xf>
    <xf numFmtId="0" fontId="98" fillId="0" borderId="53" xfId="0" applyFont="1" applyBorder="1" applyAlignment="1">
      <alignment horizontal="center" vertical="center"/>
    </xf>
    <xf numFmtId="0" fontId="98" fillId="0" borderId="17" xfId="0" applyFont="1" applyBorder="1" applyAlignment="1">
      <alignment horizontal="center" vertical="center"/>
    </xf>
    <xf numFmtId="0" fontId="98" fillId="0" borderId="68" xfId="0" applyFont="1" applyBorder="1" applyAlignment="1">
      <alignment horizontal="center" vertical="center"/>
    </xf>
    <xf numFmtId="0" fontId="98" fillId="0" borderId="18" xfId="0" applyFont="1" applyBorder="1" applyAlignment="1">
      <alignment horizontal="center" vertical="center"/>
    </xf>
    <xf numFmtId="0" fontId="98" fillId="50" borderId="28" xfId="0" applyFont="1" applyFill="1" applyBorder="1" applyAlignment="1">
      <alignment horizontal="center"/>
    </xf>
    <xf numFmtId="0" fontId="98" fillId="50" borderId="69" xfId="0" applyFont="1" applyFill="1" applyBorder="1" applyAlignment="1">
      <alignment horizontal="center"/>
    </xf>
    <xf numFmtId="49" fontId="98" fillId="50" borderId="5" xfId="34" applyNumberFormat="1" applyFont="1" applyFill="1" applyBorder="1" applyAlignment="1">
      <alignment horizontal="center"/>
    </xf>
    <xf numFmtId="49" fontId="98" fillId="50" borderId="6" xfId="34" applyNumberFormat="1" applyFont="1" applyFill="1" applyBorder="1" applyAlignment="1">
      <alignment horizontal="center"/>
    </xf>
    <xf numFmtId="0" fontId="99" fillId="0" borderId="5" xfId="0" applyFont="1" applyBorder="1" applyAlignment="1">
      <alignment horizontal="center"/>
    </xf>
    <xf numFmtId="0" fontId="88" fillId="0" borderId="0" xfId="0" applyFont="1" applyAlignment="1">
      <alignment horizontal="center"/>
    </xf>
  </cellXfs>
  <cellStyles count="84">
    <cellStyle name="20% - Énfasis1" xfId="69" builtinId="30" customBuiltin="1"/>
    <cellStyle name="20% - Énfasis1 2" xfId="1" xr:uid="{00000000-0005-0000-0000-000001000000}"/>
    <cellStyle name="20% - Énfasis2" xfId="70" builtinId="34" customBuiltin="1"/>
    <cellStyle name="20% - Énfasis2 2" xfId="2" xr:uid="{00000000-0005-0000-0000-000003000000}"/>
    <cellStyle name="20% - Énfasis3" xfId="71" builtinId="38" customBuiltin="1"/>
    <cellStyle name="20% - Énfasis3 2" xfId="3" xr:uid="{00000000-0005-0000-0000-000005000000}"/>
    <cellStyle name="20% - Énfasis4" xfId="74" builtinId="42" customBuiltin="1"/>
    <cellStyle name="20% - Énfasis4 2" xfId="4" xr:uid="{00000000-0005-0000-0000-000007000000}"/>
    <cellStyle name="20% - Énfasis5" xfId="5" builtinId="46" customBuiltin="1"/>
    <cellStyle name="20% - Énfasis6" xfId="6" builtinId="50" customBuiltin="1"/>
    <cellStyle name="40% - Énfasis1" xfId="7" builtinId="31" customBuiltin="1"/>
    <cellStyle name="40% - Énfasis2" xfId="8" builtinId="35" customBuiltin="1"/>
    <cellStyle name="40% - Énfasis3" xfId="72" builtinId="39" customBuiltin="1"/>
    <cellStyle name="40% - Énfasis3 2" xfId="9" xr:uid="{00000000-0005-0000-0000-00000D000000}"/>
    <cellStyle name="40% - Énfasis4" xfId="10" builtinId="43" customBuiltin="1"/>
    <cellStyle name="40% - Énfasis5" xfId="11" builtinId="47" customBuiltin="1"/>
    <cellStyle name="40% - Énfasis6" xfId="12" builtinId="51" customBuiltin="1"/>
    <cellStyle name="60% - Énfasis1" xfId="13" builtinId="32" customBuiltin="1"/>
    <cellStyle name="60% - Énfasis1 2" xfId="80" xr:uid="{00000000-0005-0000-0000-000012000000}"/>
    <cellStyle name="60% - Énfasis2" xfId="14" builtinId="36" customBuiltin="1"/>
    <cellStyle name="60% - Énfasis2 2" xfId="81" xr:uid="{00000000-0005-0000-0000-000014000000}"/>
    <cellStyle name="60% - Énfasis3" xfId="73" builtinId="40" customBuiltin="1"/>
    <cellStyle name="60% - Énfasis3 2" xfId="15" xr:uid="{00000000-0005-0000-0000-000016000000}"/>
    <cellStyle name="60% - Énfasis4" xfId="75" builtinId="44" customBuiltin="1"/>
    <cellStyle name="60% - Énfasis4 2" xfId="16" xr:uid="{00000000-0005-0000-0000-000018000000}"/>
    <cellStyle name="60% - Énfasis5" xfId="17" builtinId="48" customBuiltin="1"/>
    <cellStyle name="60% - Énfasis5 2" xfId="82" xr:uid="{00000000-0005-0000-0000-00001A000000}"/>
    <cellStyle name="60% - Énfasis6" xfId="76" builtinId="52" customBuiltin="1"/>
    <cellStyle name="60% - Énfasis6 2" xfId="18" xr:uid="{00000000-0005-0000-0000-00001C000000}"/>
    <cellStyle name="Bueno" xfId="67" builtinId="26" customBuiltin="1"/>
    <cellStyle name="Cálculo" xfId="19" builtinId="22" customBuiltin="1"/>
    <cellStyle name="Celda de comprobación" xfId="20" builtinId="23" customBuiltin="1"/>
    <cellStyle name="Celda vinculada" xfId="21" builtinId="24" customBuiltin="1"/>
    <cellStyle name="Encabezado 1" xfId="66" builtinId="16"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Hipervínculo 2" xfId="30" xr:uid="{00000000-0005-0000-0000-00002A000000}"/>
    <cellStyle name="Incorrecto" xfId="31" builtinId="27" customBuiltin="1"/>
    <cellStyle name="Millares" xfId="32" builtinId="3"/>
    <cellStyle name="Millares [0]" xfId="33" builtinId="6"/>
    <cellStyle name="Millares [0] 2" xfId="61" xr:uid="{00000000-0005-0000-0000-00002E000000}"/>
    <cellStyle name="Millares 2" xfId="34" xr:uid="{00000000-0005-0000-0000-00002F000000}"/>
    <cellStyle name="Millares 2 2" xfId="35" xr:uid="{00000000-0005-0000-0000-000030000000}"/>
    <cellStyle name="Millares 2 2 2" xfId="63" xr:uid="{00000000-0005-0000-0000-000031000000}"/>
    <cellStyle name="Millares 2 3" xfId="36" xr:uid="{00000000-0005-0000-0000-000032000000}"/>
    <cellStyle name="Millares 2 3 2" xfId="64" xr:uid="{00000000-0005-0000-0000-000033000000}"/>
    <cellStyle name="Millares 2 4" xfId="62" xr:uid="{00000000-0005-0000-0000-000034000000}"/>
    <cellStyle name="Millares 3" xfId="37" xr:uid="{00000000-0005-0000-0000-000035000000}"/>
    <cellStyle name="Millares 3 2" xfId="38" xr:uid="{00000000-0005-0000-0000-000036000000}"/>
    <cellStyle name="Millares 3 2 2" xfId="65" xr:uid="{00000000-0005-0000-0000-000037000000}"/>
    <cellStyle name="Millares 4" xfId="60" xr:uid="{00000000-0005-0000-0000-000038000000}"/>
    <cellStyle name="Millares 5" xfId="59" xr:uid="{00000000-0005-0000-0000-000039000000}"/>
    <cellStyle name="Neutral" xfId="39" builtinId="28" customBuiltin="1"/>
    <cellStyle name="Neutral 2" xfId="79" xr:uid="{00000000-0005-0000-0000-00003B000000}"/>
    <cellStyle name="Normal" xfId="0" builtinId="0"/>
    <cellStyle name="Normal 2" xfId="40" xr:uid="{00000000-0005-0000-0000-00003D000000}"/>
    <cellStyle name="Normal 2 2" xfId="41" xr:uid="{00000000-0005-0000-0000-00003E000000}"/>
    <cellStyle name="Normal 2 3" xfId="42" xr:uid="{00000000-0005-0000-0000-00003F000000}"/>
    <cellStyle name="Normal 3" xfId="43" xr:uid="{00000000-0005-0000-0000-000040000000}"/>
    <cellStyle name="Normal 3 2" xfId="44" xr:uid="{00000000-0005-0000-0000-000041000000}"/>
    <cellStyle name="Normal 4" xfId="45" xr:uid="{00000000-0005-0000-0000-000042000000}"/>
    <cellStyle name="Normal 4 2" xfId="46" xr:uid="{00000000-0005-0000-0000-000043000000}"/>
    <cellStyle name="Normal 4 3" xfId="47" xr:uid="{00000000-0005-0000-0000-000044000000}"/>
    <cellStyle name="Normal 5" xfId="77" xr:uid="{00000000-0005-0000-0000-000045000000}"/>
    <cellStyle name="Normal 6" xfId="83" xr:uid="{F8EDDD85-D51C-42E9-908F-77BA4A5E228B}"/>
    <cellStyle name="Notas" xfId="68" builtinId="10" customBuiltin="1"/>
    <cellStyle name="Notas 2" xfId="48" xr:uid="{00000000-0005-0000-0000-000047000000}"/>
    <cellStyle name="Porcentaje" xfId="49" builtinId="5"/>
    <cellStyle name="Porcentaje 2" xfId="50" xr:uid="{00000000-0005-0000-0000-000049000000}"/>
    <cellStyle name="Porcentaje 3" xfId="51" xr:uid="{00000000-0005-0000-0000-00004A000000}"/>
    <cellStyle name="Salida" xfId="52" builtinId="21" customBuiltin="1"/>
    <cellStyle name="Texto de advertencia" xfId="53" builtinId="11" customBuiltin="1"/>
    <cellStyle name="Texto explicativo" xfId="54" builtinId="53" customBuiltin="1"/>
    <cellStyle name="Título" xfId="55" builtinId="15" customBuiltin="1"/>
    <cellStyle name="Título 2" xfId="56" builtinId="17" customBuiltin="1"/>
    <cellStyle name="Título 3" xfId="57" builtinId="18" customBuiltin="1"/>
    <cellStyle name="Título 4" xfId="78" xr:uid="{00000000-0005-0000-0000-000051000000}"/>
    <cellStyle name="Total" xfId="58" builtinId="25" customBuiltin="1"/>
  </cellStyles>
  <dxfs count="10">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1000" b="0" i="0" u="none" strike="noStrike" baseline="0">
                <a:solidFill>
                  <a:srgbClr val="000000"/>
                </a:solidFill>
                <a:latin typeface="Calibri"/>
                <a:ea typeface="Calibri"/>
                <a:cs typeface="Calibri"/>
              </a:defRPr>
            </a:pPr>
            <a:r>
              <a:rPr lang="es-CR" sz="1400" b="1" i="0" u="none" strike="noStrike" baseline="0">
                <a:solidFill>
                  <a:srgbClr val="000000"/>
                </a:solidFill>
                <a:latin typeface="Calibri"/>
              </a:rPr>
              <a:t>Gráfico # 1 </a:t>
            </a:r>
          </a:p>
          <a:p>
            <a:pPr>
              <a:defRPr sz="1000" b="0" i="0" u="none" strike="noStrike" baseline="0">
                <a:solidFill>
                  <a:srgbClr val="000000"/>
                </a:solidFill>
                <a:latin typeface="Calibri"/>
                <a:ea typeface="Calibri"/>
                <a:cs typeface="Calibri"/>
              </a:defRPr>
            </a:pPr>
            <a:r>
              <a:rPr lang="es-CR" sz="1400" b="1" i="0" u="none" strike="noStrike" baseline="0">
                <a:solidFill>
                  <a:srgbClr val="000000"/>
                </a:solidFill>
                <a:latin typeface="Calibri"/>
              </a:rPr>
              <a:t>PROGRAMA 899</a:t>
            </a:r>
          </a:p>
          <a:p>
            <a:pPr>
              <a:defRPr sz="1000" b="0" i="0" u="none" strike="noStrike" baseline="0">
                <a:solidFill>
                  <a:srgbClr val="000000"/>
                </a:solidFill>
                <a:latin typeface="Calibri"/>
                <a:ea typeface="Calibri"/>
                <a:cs typeface="Calibri"/>
              </a:defRPr>
            </a:pPr>
            <a:r>
              <a:rPr lang="es-CR" sz="1400" b="1" i="0" u="none" strike="noStrike" baseline="0">
                <a:solidFill>
                  <a:srgbClr val="000000"/>
                </a:solidFill>
                <a:latin typeface="Calibri"/>
              </a:rPr>
              <a:t> COMPARATIVO DEL MONTO AUTORIZADO Y EJECUTADO POR CONCEPTO DEL GASTO  DE  AGOSTO 2023</a:t>
            </a:r>
          </a:p>
        </c:rich>
      </c:tx>
      <c:layout>
        <c:manualLayout>
          <c:xMode val="edge"/>
          <c:yMode val="edge"/>
          <c:x val="0.18025396375479535"/>
          <c:y val="4.8087004033385942E-2"/>
        </c:manualLayout>
      </c:layout>
      <c:overlay val="0"/>
    </c:title>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0.18041915956157653"/>
          <c:y val="0.33444867404819428"/>
          <c:w val="0.65982988539476062"/>
          <c:h val="0.59177776618982225"/>
        </c:manualLayout>
      </c:layout>
      <c:bar3DChart>
        <c:barDir val="col"/>
        <c:grouping val="clustered"/>
        <c:varyColors val="0"/>
        <c:ser>
          <c:idx val="0"/>
          <c:order val="0"/>
          <c:tx>
            <c:strRef>
              <c:f>RESUMENxPartida!$B$11</c:f>
              <c:strCache>
                <c:ptCount val="1"/>
                <c:pt idx="0">
                  <c:v>REMUNERACIONES</c:v>
                </c:pt>
              </c:strCache>
            </c:strRef>
          </c:tx>
          <c:invertIfNegative val="0"/>
          <c:cat>
            <c:strRef>
              <c:f>RESUMENxPartida!$V$7:$W$8</c:f>
              <c:strCache>
                <c:ptCount val="2"/>
                <c:pt idx="0">
                  <c:v> AUTORIZADO        </c:v>
                </c:pt>
                <c:pt idx="1">
                  <c:v> DEVENGADO </c:v>
                </c:pt>
              </c:strCache>
            </c:strRef>
          </c:cat>
          <c:val>
            <c:numRef>
              <c:f>RESUMENxPartida!$C$11:$W$11</c:f>
              <c:numCache>
                <c:formatCode>_(* #,##0_);_(* \(#,##0\);_(* "-"??_);_(@_)</c:formatCode>
                <c:ptCount val="2"/>
                <c:pt idx="0">
                  <c:v>1601879733</c:v>
                </c:pt>
                <c:pt idx="1">
                  <c:v>861276757.81999993</c:v>
                </c:pt>
              </c:numCache>
            </c:numRef>
          </c:val>
          <c:extLst>
            <c:ext xmlns:c16="http://schemas.microsoft.com/office/drawing/2014/chart" uri="{C3380CC4-5D6E-409C-BE32-E72D297353CC}">
              <c16:uniqueId val="{00000000-FBC7-4414-994F-CA8432DC10A5}"/>
            </c:ext>
          </c:extLst>
        </c:ser>
        <c:ser>
          <c:idx val="1"/>
          <c:order val="1"/>
          <c:tx>
            <c:strRef>
              <c:f>RESUMENxPartida!$B$12</c:f>
              <c:strCache>
                <c:ptCount val="1"/>
                <c:pt idx="0">
                  <c:v>SERVICIOS </c:v>
                </c:pt>
              </c:strCache>
            </c:strRef>
          </c:tx>
          <c:invertIfNegative val="0"/>
          <c:cat>
            <c:strRef>
              <c:f>RESUMENxPartida!$V$7:$W$8</c:f>
              <c:strCache>
                <c:ptCount val="2"/>
                <c:pt idx="0">
                  <c:v> AUTORIZADO        </c:v>
                </c:pt>
                <c:pt idx="1">
                  <c:v> DEVENGADO </c:v>
                </c:pt>
              </c:strCache>
            </c:strRef>
          </c:cat>
          <c:val>
            <c:numRef>
              <c:f>RESUMENxPartida!$C$12:$W$12</c:f>
              <c:numCache>
                <c:formatCode>_(* #,##0_);_(* \(#,##0\);_(* "-"??_);_(@_)</c:formatCode>
                <c:ptCount val="2"/>
                <c:pt idx="0">
                  <c:v>76339027</c:v>
                </c:pt>
                <c:pt idx="1">
                  <c:v>16020848.039999999</c:v>
                </c:pt>
              </c:numCache>
            </c:numRef>
          </c:val>
          <c:extLst>
            <c:ext xmlns:c16="http://schemas.microsoft.com/office/drawing/2014/chart" uri="{C3380CC4-5D6E-409C-BE32-E72D297353CC}">
              <c16:uniqueId val="{00000001-FBC7-4414-994F-CA8432DC10A5}"/>
            </c:ext>
          </c:extLst>
        </c:ser>
        <c:ser>
          <c:idx val="2"/>
          <c:order val="2"/>
          <c:tx>
            <c:strRef>
              <c:f>RESUMENxPartida!$B$13</c:f>
              <c:strCache>
                <c:ptCount val="1"/>
                <c:pt idx="0">
                  <c:v>MATERIALES Y SUMINISTROS</c:v>
                </c:pt>
              </c:strCache>
            </c:strRef>
          </c:tx>
          <c:invertIfNegative val="0"/>
          <c:cat>
            <c:strRef>
              <c:f>RESUMENxPartida!$V$7:$W$8</c:f>
              <c:strCache>
                <c:ptCount val="2"/>
                <c:pt idx="0">
                  <c:v> AUTORIZADO        </c:v>
                </c:pt>
                <c:pt idx="1">
                  <c:v> DEVENGADO </c:v>
                </c:pt>
              </c:strCache>
            </c:strRef>
          </c:cat>
          <c:val>
            <c:numRef>
              <c:f>RESUMENxPartida!$C$13:$W$13</c:f>
              <c:numCache>
                <c:formatCode>_(* #,##0_);_(* \(#,##0\);_(* "-"??_);_(@_)</c:formatCode>
                <c:ptCount val="2"/>
                <c:pt idx="0">
                  <c:v>1933200</c:v>
                </c:pt>
                <c:pt idx="1">
                  <c:v>331189</c:v>
                </c:pt>
              </c:numCache>
            </c:numRef>
          </c:val>
          <c:extLst>
            <c:ext xmlns:c16="http://schemas.microsoft.com/office/drawing/2014/chart" uri="{C3380CC4-5D6E-409C-BE32-E72D297353CC}">
              <c16:uniqueId val="{00000002-FBC7-4414-994F-CA8432DC10A5}"/>
            </c:ext>
          </c:extLst>
        </c:ser>
        <c:ser>
          <c:idx val="3"/>
          <c:order val="3"/>
          <c:tx>
            <c:strRef>
              <c:f>RESUMENxPartida!$B$14</c:f>
              <c:strCache>
                <c:ptCount val="1"/>
                <c:pt idx="0">
                  <c:v>INT. Y COMISIONES </c:v>
                </c:pt>
              </c:strCache>
            </c:strRef>
          </c:tx>
          <c:invertIfNegative val="0"/>
          <c:cat>
            <c:strRef>
              <c:f>RESUMENxPartida!$V$7:$W$8</c:f>
              <c:strCache>
                <c:ptCount val="2"/>
                <c:pt idx="0">
                  <c:v> AUTORIZADO        </c:v>
                </c:pt>
                <c:pt idx="1">
                  <c:v> DEVENGADO </c:v>
                </c:pt>
              </c:strCache>
            </c:strRef>
          </c:cat>
          <c:val>
            <c:numRef>
              <c:f>RESUMENxPartida!$C$14:$W$14</c:f>
            </c:numRef>
          </c:val>
          <c:extLst>
            <c:ext xmlns:c16="http://schemas.microsoft.com/office/drawing/2014/chart" uri="{C3380CC4-5D6E-409C-BE32-E72D297353CC}">
              <c16:uniqueId val="{00000003-FBC7-4414-994F-CA8432DC10A5}"/>
            </c:ext>
          </c:extLst>
        </c:ser>
        <c:ser>
          <c:idx val="4"/>
          <c:order val="4"/>
          <c:tx>
            <c:strRef>
              <c:f>RESUMENxPartida!$B$15</c:f>
              <c:strCache>
                <c:ptCount val="1"/>
                <c:pt idx="0">
                  <c:v>ACTIVOS FINANCIEROS</c:v>
                </c:pt>
              </c:strCache>
            </c:strRef>
          </c:tx>
          <c:invertIfNegative val="0"/>
          <c:cat>
            <c:strRef>
              <c:f>RESUMENxPartida!$V$7:$W$8</c:f>
              <c:strCache>
                <c:ptCount val="2"/>
                <c:pt idx="0">
                  <c:v> AUTORIZADO        </c:v>
                </c:pt>
                <c:pt idx="1">
                  <c:v> DEVENGADO </c:v>
                </c:pt>
              </c:strCache>
            </c:strRef>
          </c:cat>
          <c:val>
            <c:numRef>
              <c:f>RESUMENxPartida!$C$15:$W$15</c:f>
            </c:numRef>
          </c:val>
          <c:extLst>
            <c:ext xmlns:c16="http://schemas.microsoft.com/office/drawing/2014/chart" uri="{C3380CC4-5D6E-409C-BE32-E72D297353CC}">
              <c16:uniqueId val="{00000004-FBC7-4414-994F-CA8432DC10A5}"/>
            </c:ext>
          </c:extLst>
        </c:ser>
        <c:ser>
          <c:idx val="5"/>
          <c:order val="5"/>
          <c:tx>
            <c:strRef>
              <c:f>RESUMENxPartida!$B$16</c:f>
              <c:strCache>
                <c:ptCount val="1"/>
                <c:pt idx="0">
                  <c:v>BIENES DURADEROS</c:v>
                </c:pt>
              </c:strCache>
            </c:strRef>
          </c:tx>
          <c:invertIfNegative val="0"/>
          <c:cat>
            <c:strRef>
              <c:f>RESUMENxPartida!$V$7:$W$8</c:f>
              <c:strCache>
                <c:ptCount val="2"/>
                <c:pt idx="0">
                  <c:v> AUTORIZADO        </c:v>
                </c:pt>
                <c:pt idx="1">
                  <c:v> DEVENGADO </c:v>
                </c:pt>
              </c:strCache>
            </c:strRef>
          </c:cat>
          <c:val>
            <c:numRef>
              <c:f>RESUMENxPartida!$C$16:$W$16</c:f>
              <c:numCache>
                <c:formatCode>_(* #,##0_);_(* \(#,##0\);_(* "-"??_);_(@_)</c:formatCode>
                <c:ptCount val="2"/>
                <c:pt idx="0">
                  <c:v>0</c:v>
                </c:pt>
                <c:pt idx="1">
                  <c:v>0</c:v>
                </c:pt>
              </c:numCache>
            </c:numRef>
          </c:val>
          <c:extLst>
            <c:ext xmlns:c16="http://schemas.microsoft.com/office/drawing/2014/chart" uri="{C3380CC4-5D6E-409C-BE32-E72D297353CC}">
              <c16:uniqueId val="{00000005-FBC7-4414-994F-CA8432DC10A5}"/>
            </c:ext>
          </c:extLst>
        </c:ser>
        <c:ser>
          <c:idx val="6"/>
          <c:order val="6"/>
          <c:tx>
            <c:strRef>
              <c:f>RESUMENxPartida!$B$17</c:f>
              <c:strCache>
                <c:ptCount val="1"/>
                <c:pt idx="0">
                  <c:v>TRANSF. CORRIENTES</c:v>
                </c:pt>
              </c:strCache>
            </c:strRef>
          </c:tx>
          <c:invertIfNegative val="0"/>
          <c:cat>
            <c:strRef>
              <c:f>RESUMENxPartida!$V$7:$W$8</c:f>
              <c:strCache>
                <c:ptCount val="2"/>
                <c:pt idx="0">
                  <c:v> AUTORIZADO        </c:v>
                </c:pt>
                <c:pt idx="1">
                  <c:v> DEVENGADO </c:v>
                </c:pt>
              </c:strCache>
            </c:strRef>
          </c:cat>
          <c:val>
            <c:numRef>
              <c:f>RESUMENxPartida!$C$17:$W$17</c:f>
              <c:numCache>
                <c:formatCode>_(* #,##0_);_(* \(#,##0\);_(* "-"??_);_(@_)</c:formatCode>
                <c:ptCount val="2"/>
                <c:pt idx="0">
                  <c:v>248122717</c:v>
                </c:pt>
                <c:pt idx="1">
                  <c:v>164376588.82999998</c:v>
                </c:pt>
              </c:numCache>
            </c:numRef>
          </c:val>
          <c:extLst>
            <c:ext xmlns:c16="http://schemas.microsoft.com/office/drawing/2014/chart" uri="{C3380CC4-5D6E-409C-BE32-E72D297353CC}">
              <c16:uniqueId val="{00000006-FBC7-4414-994F-CA8432DC10A5}"/>
            </c:ext>
          </c:extLst>
        </c:ser>
        <c:dLbls>
          <c:showLegendKey val="0"/>
          <c:showVal val="0"/>
          <c:showCatName val="0"/>
          <c:showSerName val="0"/>
          <c:showPercent val="0"/>
          <c:showBubbleSize val="0"/>
        </c:dLbls>
        <c:gapWidth val="150"/>
        <c:shape val="box"/>
        <c:axId val="224557312"/>
        <c:axId val="224557704"/>
        <c:axId val="0"/>
      </c:bar3DChart>
      <c:catAx>
        <c:axId val="224557312"/>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224557704"/>
        <c:crosses val="autoZero"/>
        <c:auto val="1"/>
        <c:lblAlgn val="ctr"/>
        <c:lblOffset val="100"/>
        <c:noMultiLvlLbl val="0"/>
      </c:catAx>
      <c:valAx>
        <c:axId val="224557704"/>
        <c:scaling>
          <c:orientation val="minMax"/>
        </c:scaling>
        <c:delete val="0"/>
        <c:axPos val="l"/>
        <c:majorGridlines/>
        <c:numFmt formatCode="_(* #,##0_);_(* \(#,##0\);_(* &quot;-&quot;??_);_(@_)" sourceLinked="1"/>
        <c:majorTickMark val="none"/>
        <c:minorTickMark val="none"/>
        <c:tickLblPos val="nextTo"/>
        <c:txPr>
          <a:bodyPr rot="0" vert="horz"/>
          <a:lstStyle/>
          <a:p>
            <a:pPr>
              <a:defRPr sz="900" b="0" i="0" u="none" strike="noStrike" baseline="0">
                <a:solidFill>
                  <a:srgbClr val="000000"/>
                </a:solidFill>
                <a:latin typeface="Calibri"/>
                <a:ea typeface="Calibri"/>
                <a:cs typeface="Calibri"/>
              </a:defRPr>
            </a:pPr>
            <a:endParaRPr lang="es-ES"/>
          </a:p>
        </c:txPr>
        <c:crossAx val="224557312"/>
        <c:crosses val="autoZero"/>
        <c:crossBetween val="between"/>
      </c:valAx>
      <c:spPr>
        <a:noFill/>
        <a:ln w="25400">
          <a:noFill/>
        </a:ln>
      </c:spPr>
    </c:plotArea>
    <c:legend>
      <c:legendPos val="r"/>
      <c:layout>
        <c:manualLayout>
          <c:xMode val="edge"/>
          <c:yMode val="edge"/>
          <c:x val="0.83473503525340742"/>
          <c:y val="0.54089779448615094"/>
          <c:w val="0.15826352178462255"/>
          <c:h val="0.27968373763674148"/>
        </c:manualLayout>
      </c:layout>
      <c:overlay val="0"/>
      <c:txPr>
        <a:bodyPr/>
        <a:lstStyle/>
        <a:p>
          <a:pPr>
            <a:defRPr sz="55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orientation="landscape" horizontalDpi="-3" verticalDpi="-3"/>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CUADRO COMPARATIVO RECURSOS EJECUTADOS</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AÑOS 2007-2008</a:t>
            </a:r>
          </a:p>
          <a:p>
            <a:pPr>
              <a:defRPr sz="1000" b="0" i="0" u="none" strike="noStrike" baseline="0">
                <a:solidFill>
                  <a:srgbClr val="000000"/>
                </a:solidFill>
                <a:latin typeface="Calibri"/>
                <a:ea typeface="Calibri"/>
                <a:cs typeface="Calibri"/>
              </a:defRPr>
            </a:pPr>
            <a:endParaRPr lang="es-CR" sz="1200" b="1" i="0" u="none" strike="noStrike" baseline="0">
              <a:solidFill>
                <a:srgbClr val="000000"/>
              </a:solidFill>
              <a:latin typeface="Calibri"/>
            </a:endParaRPr>
          </a:p>
        </c:rich>
      </c:tx>
      <c:layout>
        <c:manualLayout>
          <c:xMode val="edge"/>
          <c:yMode val="edge"/>
          <c:x val="0.14059029880880275"/>
          <c:y val="2.4316186365029243E-2"/>
        </c:manualLayout>
      </c:layout>
      <c:overlay val="0"/>
      <c:spPr>
        <a:noFill/>
        <a:ln w="25400">
          <a:noFill/>
        </a:ln>
      </c:spPr>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'07-08'!$L$11:$L$12</c:f>
              <c:strCache>
                <c:ptCount val="2"/>
                <c:pt idx="0">
                  <c:v>2007</c:v>
                </c:pt>
              </c:strCache>
            </c:strRef>
          </c:tx>
          <c:invertIfNegative val="0"/>
          <c:cat>
            <c:strRef>
              <c:f>'07-08'!$A$13:$A$20</c:f>
              <c:strCache>
                <c:ptCount val="8"/>
                <c:pt idx="0">
                  <c:v>0-Remuneraciones</c:v>
                </c:pt>
                <c:pt idx="1">
                  <c:v>1-Servicios</c:v>
                </c:pt>
                <c:pt idx="2">
                  <c:v>2-Materiales y Suministros</c:v>
                </c:pt>
                <c:pt idx="3">
                  <c:v>3-Intereses y Comisiones</c:v>
                </c:pt>
                <c:pt idx="4">
                  <c:v>4-Activos Financieros</c:v>
                </c:pt>
                <c:pt idx="5">
                  <c:v>5-Bienes Duraderos</c:v>
                </c:pt>
                <c:pt idx="6">
                  <c:v>6-Transferencias Corrientes</c:v>
                </c:pt>
                <c:pt idx="7">
                  <c:v>7-Transferencias de Capital</c:v>
                </c:pt>
              </c:strCache>
            </c:strRef>
          </c:cat>
          <c:val>
            <c:numRef>
              <c:f>'07-08'!$L$13:$L$20</c:f>
              <c:numCache>
                <c:formatCode>#,##0.0</c:formatCode>
                <c:ptCount val="8"/>
                <c:pt idx="0">
                  <c:v>64.855503997122028</c:v>
                </c:pt>
                <c:pt idx="1">
                  <c:v>31.445907304033337</c:v>
                </c:pt>
                <c:pt idx="2">
                  <c:v>72.794872881355928</c:v>
                </c:pt>
                <c:pt idx="3">
                  <c:v>0</c:v>
                </c:pt>
                <c:pt idx="4">
                  <c:v>0</c:v>
                </c:pt>
                <c:pt idx="5">
                  <c:v>49.204056834532373</c:v>
                </c:pt>
                <c:pt idx="6">
                  <c:v>99.598912905911746</c:v>
                </c:pt>
                <c:pt idx="7">
                  <c:v>91.356540709115279</c:v>
                </c:pt>
              </c:numCache>
            </c:numRef>
          </c:val>
          <c:extLst>
            <c:ext xmlns:c16="http://schemas.microsoft.com/office/drawing/2014/chart" uri="{C3380CC4-5D6E-409C-BE32-E72D297353CC}">
              <c16:uniqueId val="{00000000-784C-4396-897B-F5C43F5E830C}"/>
            </c:ext>
          </c:extLst>
        </c:ser>
        <c:ser>
          <c:idx val="1"/>
          <c:order val="1"/>
          <c:tx>
            <c:strRef>
              <c:f>'07-08'!$M$11:$M$12</c:f>
              <c:strCache>
                <c:ptCount val="2"/>
                <c:pt idx="0">
                  <c:v>2008</c:v>
                </c:pt>
              </c:strCache>
            </c:strRef>
          </c:tx>
          <c:invertIfNegative val="0"/>
          <c:cat>
            <c:strRef>
              <c:f>'07-08'!$A$13:$A$20</c:f>
              <c:strCache>
                <c:ptCount val="8"/>
                <c:pt idx="0">
                  <c:v>0-Remuneraciones</c:v>
                </c:pt>
                <c:pt idx="1">
                  <c:v>1-Servicios</c:v>
                </c:pt>
                <c:pt idx="2">
                  <c:v>2-Materiales y Suministros</c:v>
                </c:pt>
                <c:pt idx="3">
                  <c:v>3-Intereses y Comisiones</c:v>
                </c:pt>
                <c:pt idx="4">
                  <c:v>4-Activos Financieros</c:v>
                </c:pt>
                <c:pt idx="5">
                  <c:v>5-Bienes Duraderos</c:v>
                </c:pt>
                <c:pt idx="6">
                  <c:v>6-Transferencias Corrientes</c:v>
                </c:pt>
                <c:pt idx="7">
                  <c:v>7-Transferencias de Capital</c:v>
                </c:pt>
              </c:strCache>
            </c:strRef>
          </c:cat>
          <c:val>
            <c:numRef>
              <c:f>'07-08'!$M$13:$M$20</c:f>
              <c:numCache>
                <c:formatCode>#,##0.0</c:formatCode>
                <c:ptCount val="8"/>
                <c:pt idx="0">
                  <c:v>84.516659336132903</c:v>
                </c:pt>
                <c:pt idx="1">
                  <c:v>78.848695588991788</c:v>
                </c:pt>
                <c:pt idx="2">
                  <c:v>64.045354852451467</c:v>
                </c:pt>
                <c:pt idx="3">
                  <c:v>0</c:v>
                </c:pt>
                <c:pt idx="4">
                  <c:v>0</c:v>
                </c:pt>
                <c:pt idx="5">
                  <c:v>92.294180130921944</c:v>
                </c:pt>
                <c:pt idx="6">
                  <c:v>98.443903177035537</c:v>
                </c:pt>
                <c:pt idx="7">
                  <c:v>99.88864681285267</c:v>
                </c:pt>
              </c:numCache>
            </c:numRef>
          </c:val>
          <c:extLst>
            <c:ext xmlns:c16="http://schemas.microsoft.com/office/drawing/2014/chart" uri="{C3380CC4-5D6E-409C-BE32-E72D297353CC}">
              <c16:uniqueId val="{00000001-784C-4396-897B-F5C43F5E830C}"/>
            </c:ext>
          </c:extLst>
        </c:ser>
        <c:dLbls>
          <c:showLegendKey val="0"/>
          <c:showVal val="0"/>
          <c:showCatName val="0"/>
          <c:showSerName val="0"/>
          <c:showPercent val="0"/>
          <c:showBubbleSize val="0"/>
        </c:dLbls>
        <c:gapWidth val="150"/>
        <c:shape val="box"/>
        <c:axId val="170040992"/>
        <c:axId val="170041776"/>
        <c:axId val="0"/>
      </c:bar3DChart>
      <c:catAx>
        <c:axId val="170040992"/>
        <c:scaling>
          <c:orientation val="minMax"/>
        </c:scaling>
        <c:delete val="0"/>
        <c:axPos val="b"/>
        <c:numFmt formatCode="General" sourceLinked="1"/>
        <c:majorTickMark val="none"/>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170041776"/>
        <c:crosses val="autoZero"/>
        <c:auto val="1"/>
        <c:lblAlgn val="ctr"/>
        <c:lblOffset val="100"/>
        <c:noMultiLvlLbl val="0"/>
      </c:catAx>
      <c:valAx>
        <c:axId val="170041776"/>
        <c:scaling>
          <c:orientation val="minMax"/>
        </c:scaling>
        <c:delete val="0"/>
        <c:axPos val="l"/>
        <c:majorGridlines/>
        <c:numFmt formatCode="#,##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170040992"/>
        <c:crosses val="autoZero"/>
        <c:crossBetween val="between"/>
      </c:valAx>
      <c:spPr>
        <a:noFill/>
        <a:ln w="25400">
          <a:noFill/>
        </a:ln>
      </c:spPr>
    </c:plotArea>
    <c:legend>
      <c:legendPos val="r"/>
      <c:layout>
        <c:manualLayout>
          <c:xMode val="edge"/>
          <c:yMode val="edge"/>
          <c:x val="0.95000193278388012"/>
          <c:y val="0.58054711246200608"/>
          <c:w val="3.5416738722206062E-2"/>
          <c:h val="7.29483282674772E-2"/>
        </c:manualLayout>
      </c:layout>
      <c:overlay val="0"/>
      <c:txPr>
        <a:bodyPr/>
        <a:lstStyle/>
        <a:p>
          <a:pPr>
            <a:defRPr sz="220" b="0" i="0" u="none" strike="noStrike" baseline="0">
              <a:solidFill>
                <a:srgbClr val="000000"/>
              </a:solidFill>
              <a:latin typeface="Calibri"/>
              <a:ea typeface="Calibri"/>
              <a:cs typeface="Calibri"/>
            </a:defRPr>
          </a:pPr>
          <a:endParaRPr lang="es-ES"/>
        </a:p>
      </c:txPr>
    </c:legend>
    <c:plotVisOnly val="1"/>
    <c:dispBlanksAs val="gap"/>
    <c:showDLblsOverMax val="0"/>
  </c:chart>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CUADRO COMPARATIVO RECURSOS EJECUTADOS</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AÑOS 2008-2009</a:t>
            </a:r>
          </a:p>
          <a:p>
            <a:pPr>
              <a:defRPr sz="1000" b="0" i="0" u="none" strike="noStrike" baseline="0">
                <a:solidFill>
                  <a:srgbClr val="000000"/>
                </a:solidFill>
                <a:latin typeface="Calibri"/>
                <a:ea typeface="Calibri"/>
                <a:cs typeface="Calibri"/>
              </a:defRPr>
            </a:pPr>
            <a:endParaRPr lang="es-CR" sz="1200" b="1" i="0" u="none" strike="noStrike" baseline="0">
              <a:solidFill>
                <a:srgbClr val="000000"/>
              </a:solidFill>
              <a:latin typeface="Calibri"/>
            </a:endParaRPr>
          </a:p>
        </c:rich>
      </c:tx>
      <c:layout>
        <c:manualLayout>
          <c:xMode val="edge"/>
          <c:yMode val="edge"/>
          <c:x val="0.14059029880880275"/>
          <c:y val="2.4316090235555997E-2"/>
        </c:manualLayout>
      </c:layout>
      <c:overlay val="0"/>
      <c:spPr>
        <a:noFill/>
        <a:ln w="25400">
          <a:noFill/>
        </a:ln>
      </c:spPr>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'08-09'!$L$15</c:f>
              <c:strCache>
                <c:ptCount val="1"/>
                <c:pt idx="0">
                  <c:v>2008</c:v>
                </c:pt>
              </c:strCache>
            </c:strRef>
          </c:tx>
          <c:invertIfNegative val="0"/>
          <c:cat>
            <c:strRef>
              <c:f>'08-09'!$A$17:$A$23</c:f>
              <c:strCache>
                <c:ptCount val="7"/>
                <c:pt idx="0">
                  <c:v>0-Remuneraciones</c:v>
                </c:pt>
                <c:pt idx="1">
                  <c:v>1-Servicios</c:v>
                </c:pt>
                <c:pt idx="2">
                  <c:v>2-Materiales y Suministros</c:v>
                </c:pt>
                <c:pt idx="3">
                  <c:v>3-Intereses y Comisiones</c:v>
                </c:pt>
                <c:pt idx="4">
                  <c:v>4-Activos Financieros</c:v>
                </c:pt>
                <c:pt idx="5">
                  <c:v>5-Bienes Duraderos</c:v>
                </c:pt>
                <c:pt idx="6">
                  <c:v>6-Transferencias Corrientes</c:v>
                </c:pt>
              </c:strCache>
            </c:strRef>
          </c:cat>
          <c:val>
            <c:numRef>
              <c:f>'08-09'!$L$17:$L$23</c:f>
              <c:numCache>
                <c:formatCode>#,##0.0</c:formatCode>
                <c:ptCount val="7"/>
                <c:pt idx="0">
                  <c:v>84.693608296999614</c:v>
                </c:pt>
                <c:pt idx="1">
                  <c:v>78.848695536057747</c:v>
                </c:pt>
                <c:pt idx="2">
                  <c:v>64.045354443118256</c:v>
                </c:pt>
                <c:pt idx="3">
                  <c:v>0</c:v>
                </c:pt>
                <c:pt idx="4">
                  <c:v>0</c:v>
                </c:pt>
                <c:pt idx="5">
                  <c:v>90.048059523809513</c:v>
                </c:pt>
                <c:pt idx="6">
                  <c:v>99.620093024464424</c:v>
                </c:pt>
              </c:numCache>
            </c:numRef>
          </c:val>
          <c:extLst>
            <c:ext xmlns:c16="http://schemas.microsoft.com/office/drawing/2014/chart" uri="{C3380CC4-5D6E-409C-BE32-E72D297353CC}">
              <c16:uniqueId val="{00000000-9FFB-485B-B465-289FFD71CFD7}"/>
            </c:ext>
          </c:extLst>
        </c:ser>
        <c:ser>
          <c:idx val="1"/>
          <c:order val="1"/>
          <c:tx>
            <c:strRef>
              <c:f>'08-09'!$M$15</c:f>
              <c:strCache>
                <c:ptCount val="1"/>
                <c:pt idx="0">
                  <c:v>2009</c:v>
                </c:pt>
              </c:strCache>
            </c:strRef>
          </c:tx>
          <c:invertIfNegative val="0"/>
          <c:val>
            <c:numRef>
              <c:f>'08-09'!$M$17:$M$23</c:f>
              <c:numCache>
                <c:formatCode>#,##0.0</c:formatCode>
                <c:ptCount val="7"/>
                <c:pt idx="0">
                  <c:v>84.692705818068177</c:v>
                </c:pt>
                <c:pt idx="1">
                  <c:v>74.6022906231956</c:v>
                </c:pt>
                <c:pt idx="2">
                  <c:v>48.331023293283572</c:v>
                </c:pt>
                <c:pt idx="3">
                  <c:v>0</c:v>
                </c:pt>
                <c:pt idx="4">
                  <c:v>0</c:v>
                </c:pt>
                <c:pt idx="5">
                  <c:v>54.241535229854307</c:v>
                </c:pt>
                <c:pt idx="6">
                  <c:v>99.177473955635847</c:v>
                </c:pt>
              </c:numCache>
            </c:numRef>
          </c:val>
          <c:extLst>
            <c:ext xmlns:c16="http://schemas.microsoft.com/office/drawing/2014/chart" uri="{C3380CC4-5D6E-409C-BE32-E72D297353CC}">
              <c16:uniqueId val="{00000001-9FFB-485B-B465-289FFD71CFD7}"/>
            </c:ext>
          </c:extLst>
        </c:ser>
        <c:dLbls>
          <c:showLegendKey val="0"/>
          <c:showVal val="0"/>
          <c:showCatName val="0"/>
          <c:showSerName val="0"/>
          <c:showPercent val="0"/>
          <c:showBubbleSize val="0"/>
        </c:dLbls>
        <c:gapWidth val="150"/>
        <c:shape val="box"/>
        <c:axId val="170039816"/>
        <c:axId val="170041384"/>
        <c:axId val="0"/>
      </c:bar3DChart>
      <c:catAx>
        <c:axId val="170039816"/>
        <c:scaling>
          <c:orientation val="minMax"/>
        </c:scaling>
        <c:delete val="0"/>
        <c:axPos val="b"/>
        <c:numFmt formatCode="General" sourceLinked="1"/>
        <c:majorTickMark val="none"/>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170041384"/>
        <c:crosses val="autoZero"/>
        <c:auto val="1"/>
        <c:lblAlgn val="ctr"/>
        <c:lblOffset val="100"/>
        <c:noMultiLvlLbl val="0"/>
      </c:catAx>
      <c:valAx>
        <c:axId val="170041384"/>
        <c:scaling>
          <c:orientation val="minMax"/>
        </c:scaling>
        <c:delete val="0"/>
        <c:axPos val="l"/>
        <c:majorGridlines/>
        <c:numFmt formatCode="#,##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170039816"/>
        <c:crosses val="autoZero"/>
        <c:crossBetween val="between"/>
      </c:valAx>
      <c:spPr>
        <a:noFill/>
        <a:ln w="25400">
          <a:noFill/>
        </a:ln>
      </c:spPr>
    </c:plotArea>
    <c:legend>
      <c:legendPos val="r"/>
      <c:layout>
        <c:manualLayout>
          <c:xMode val="edge"/>
          <c:yMode val="edge"/>
          <c:x val="0.95000193278388012"/>
          <c:y val="0.57750759878419455"/>
          <c:w val="3.5416738722206062E-2"/>
          <c:h val="7.29483282674772E-2"/>
        </c:manualLayout>
      </c:layout>
      <c:overlay val="0"/>
      <c:txPr>
        <a:bodyPr/>
        <a:lstStyle/>
        <a:p>
          <a:pPr>
            <a:defRPr sz="220" b="0" i="0" u="none" strike="noStrike" baseline="0">
              <a:solidFill>
                <a:srgbClr val="000000"/>
              </a:solidFill>
              <a:latin typeface="Calibri"/>
              <a:ea typeface="Calibri"/>
              <a:cs typeface="Calibri"/>
            </a:defRPr>
          </a:pPr>
          <a:endParaRPr lang="es-ES"/>
        </a:p>
      </c:txPr>
    </c:legend>
    <c:plotVisOnly val="1"/>
    <c:dispBlanksAs val="gap"/>
    <c:showDLblsOverMax val="0"/>
  </c:chart>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CUADRO COMPARATIVO RECURSOS EJECUTADOS</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AÑOS 2009-2010</a:t>
            </a:r>
          </a:p>
          <a:p>
            <a:pPr>
              <a:defRPr sz="1000" b="0" i="0" u="none" strike="noStrike" baseline="0">
                <a:solidFill>
                  <a:srgbClr val="000000"/>
                </a:solidFill>
                <a:latin typeface="Calibri"/>
                <a:ea typeface="Calibri"/>
                <a:cs typeface="Calibri"/>
              </a:defRPr>
            </a:pPr>
            <a:endParaRPr lang="es-CR" sz="1200" b="1" i="0" u="none" strike="noStrike" baseline="0">
              <a:solidFill>
                <a:srgbClr val="000000"/>
              </a:solidFill>
              <a:latin typeface="Calibri"/>
            </a:endParaRPr>
          </a:p>
        </c:rich>
      </c:tx>
      <c:layout>
        <c:manualLayout>
          <c:xMode val="edge"/>
          <c:yMode val="edge"/>
          <c:x val="0.14614584371573808"/>
          <c:y val="2.4316090235555997E-2"/>
        </c:manualLayout>
      </c:layout>
      <c:overlay val="0"/>
      <c:spPr>
        <a:noFill/>
        <a:ln w="25400">
          <a:noFill/>
        </a:ln>
      </c:spPr>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'09-10'!$L$10</c:f>
              <c:strCache>
                <c:ptCount val="1"/>
                <c:pt idx="0">
                  <c:v>2009</c:v>
                </c:pt>
              </c:strCache>
            </c:strRef>
          </c:tx>
          <c:invertIfNegative val="0"/>
          <c:cat>
            <c:strRef>
              <c:f>'09-10'!$A$12:$A$18</c:f>
              <c:strCache>
                <c:ptCount val="7"/>
                <c:pt idx="0">
                  <c:v>0-Remuneraciones</c:v>
                </c:pt>
                <c:pt idx="1">
                  <c:v>1-Servicios</c:v>
                </c:pt>
                <c:pt idx="2">
                  <c:v>2-Materiales y Suministros</c:v>
                </c:pt>
                <c:pt idx="3">
                  <c:v>3-Intereses y Comisiones</c:v>
                </c:pt>
                <c:pt idx="4">
                  <c:v>4-Activos Financieros</c:v>
                </c:pt>
                <c:pt idx="5">
                  <c:v>5-Bienes Duraderos</c:v>
                </c:pt>
                <c:pt idx="6">
                  <c:v>6-Transferencias Corrientes</c:v>
                </c:pt>
              </c:strCache>
            </c:strRef>
          </c:cat>
          <c:val>
            <c:numRef>
              <c:f>'09-10'!$L$12:$L$18</c:f>
              <c:numCache>
                <c:formatCode>#,##0.0</c:formatCode>
                <c:ptCount val="7"/>
                <c:pt idx="0">
                  <c:v>84.69270578078482</c:v>
                </c:pt>
                <c:pt idx="1">
                  <c:v>74.6022905715961</c:v>
                </c:pt>
                <c:pt idx="2">
                  <c:v>48.331025260368037</c:v>
                </c:pt>
                <c:pt idx="3">
                  <c:v>0</c:v>
                </c:pt>
                <c:pt idx="4">
                  <c:v>0</c:v>
                </c:pt>
                <c:pt idx="5">
                  <c:v>54.241535170285715</c:v>
                </c:pt>
                <c:pt idx="6">
                  <c:v>99.533414869587006</c:v>
                </c:pt>
              </c:numCache>
            </c:numRef>
          </c:val>
          <c:extLst>
            <c:ext xmlns:c16="http://schemas.microsoft.com/office/drawing/2014/chart" uri="{C3380CC4-5D6E-409C-BE32-E72D297353CC}">
              <c16:uniqueId val="{00000000-C51C-4E12-9E54-39069A703174}"/>
            </c:ext>
          </c:extLst>
        </c:ser>
        <c:ser>
          <c:idx val="1"/>
          <c:order val="1"/>
          <c:tx>
            <c:strRef>
              <c:f>'09-10'!$M$10</c:f>
              <c:strCache>
                <c:ptCount val="1"/>
                <c:pt idx="0">
                  <c:v>2010</c:v>
                </c:pt>
              </c:strCache>
            </c:strRef>
          </c:tx>
          <c:invertIfNegative val="0"/>
          <c:cat>
            <c:strRef>
              <c:f>'09-10'!$A$12:$A$18</c:f>
              <c:strCache>
                <c:ptCount val="7"/>
                <c:pt idx="0">
                  <c:v>0-Remuneraciones</c:v>
                </c:pt>
                <c:pt idx="1">
                  <c:v>1-Servicios</c:v>
                </c:pt>
                <c:pt idx="2">
                  <c:v>2-Materiales y Suministros</c:v>
                </c:pt>
                <c:pt idx="3">
                  <c:v>3-Intereses y Comisiones</c:v>
                </c:pt>
                <c:pt idx="4">
                  <c:v>4-Activos Financieros</c:v>
                </c:pt>
                <c:pt idx="5">
                  <c:v>5-Bienes Duraderos</c:v>
                </c:pt>
                <c:pt idx="6">
                  <c:v>6-Transferencias Corrientes</c:v>
                </c:pt>
              </c:strCache>
            </c:strRef>
          </c:cat>
          <c:val>
            <c:numRef>
              <c:f>'09-10'!$M$12:$M$18</c:f>
              <c:numCache>
                <c:formatCode>#,##0.0</c:formatCode>
                <c:ptCount val="7"/>
                <c:pt idx="0">
                  <c:v>88.795550781501049</c:v>
                </c:pt>
                <c:pt idx="1">
                  <c:v>81.412375173233286</c:v>
                </c:pt>
                <c:pt idx="2">
                  <c:v>69.665437321144282</c:v>
                </c:pt>
                <c:pt idx="3">
                  <c:v>0</c:v>
                </c:pt>
                <c:pt idx="4">
                  <c:v>0</c:v>
                </c:pt>
                <c:pt idx="5">
                  <c:v>67.469489355770847</c:v>
                </c:pt>
                <c:pt idx="6">
                  <c:v>99.649121579930267</c:v>
                </c:pt>
              </c:numCache>
            </c:numRef>
          </c:val>
          <c:extLst>
            <c:ext xmlns:c16="http://schemas.microsoft.com/office/drawing/2014/chart" uri="{C3380CC4-5D6E-409C-BE32-E72D297353CC}">
              <c16:uniqueId val="{00000001-C51C-4E12-9E54-39069A703174}"/>
            </c:ext>
          </c:extLst>
        </c:ser>
        <c:dLbls>
          <c:showLegendKey val="0"/>
          <c:showVal val="0"/>
          <c:showCatName val="0"/>
          <c:showSerName val="0"/>
          <c:showPercent val="0"/>
          <c:showBubbleSize val="0"/>
        </c:dLbls>
        <c:gapWidth val="150"/>
        <c:shape val="box"/>
        <c:axId val="170040208"/>
        <c:axId val="215314568"/>
        <c:axId val="0"/>
      </c:bar3DChart>
      <c:catAx>
        <c:axId val="170040208"/>
        <c:scaling>
          <c:orientation val="minMax"/>
        </c:scaling>
        <c:delete val="0"/>
        <c:axPos val="b"/>
        <c:numFmt formatCode="General" sourceLinked="1"/>
        <c:majorTickMark val="none"/>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215314568"/>
        <c:crosses val="autoZero"/>
        <c:auto val="1"/>
        <c:lblAlgn val="ctr"/>
        <c:lblOffset val="100"/>
        <c:noMultiLvlLbl val="0"/>
      </c:catAx>
      <c:valAx>
        <c:axId val="215314568"/>
        <c:scaling>
          <c:orientation val="minMax"/>
        </c:scaling>
        <c:delete val="0"/>
        <c:axPos val="l"/>
        <c:majorGridlines/>
        <c:numFmt formatCode="#,##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170040208"/>
        <c:crosses val="autoZero"/>
        <c:crossBetween val="between"/>
      </c:valAx>
      <c:spPr>
        <a:noFill/>
        <a:ln w="25400">
          <a:noFill/>
        </a:ln>
      </c:spPr>
    </c:plotArea>
    <c:legend>
      <c:legendPos val="r"/>
      <c:layout>
        <c:manualLayout>
          <c:xMode val="edge"/>
          <c:yMode val="edge"/>
          <c:x val="0.94661285875422985"/>
          <c:y val="0.57750759878419455"/>
          <c:w val="3.4907632535405436E-2"/>
          <c:h val="7.29483282674772E-2"/>
        </c:manualLayout>
      </c:layout>
      <c:overlay val="0"/>
      <c:txPr>
        <a:bodyPr/>
        <a:lstStyle/>
        <a:p>
          <a:pPr>
            <a:defRPr sz="220" b="0" i="0" u="none" strike="noStrike" baseline="0">
              <a:solidFill>
                <a:srgbClr val="000000"/>
              </a:solidFill>
              <a:latin typeface="Calibri"/>
              <a:ea typeface="Calibri"/>
              <a:cs typeface="Calibri"/>
            </a:defRPr>
          </a:pPr>
          <a:endParaRPr lang="es-ES"/>
        </a:p>
      </c:txPr>
    </c:legend>
    <c:plotVisOnly val="1"/>
    <c:dispBlanksAs val="gap"/>
    <c:showDLblsOverMax val="0"/>
  </c:chart>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000" b="0" i="0" u="none" strike="noStrike" baseline="0">
                <a:solidFill>
                  <a:srgbClr val="000000"/>
                </a:solidFill>
                <a:latin typeface="Calibri"/>
                <a:ea typeface="Calibri"/>
                <a:cs typeface="Calibri"/>
              </a:defRPr>
            </a:pPr>
            <a:r>
              <a:rPr lang="es-CR" sz="1600" b="1" i="0" u="none" strike="noStrike" baseline="0">
                <a:solidFill>
                  <a:srgbClr val="000000"/>
                </a:solidFill>
                <a:latin typeface="Calibri"/>
              </a:rPr>
              <a:t>PROGRAMA 899</a:t>
            </a:r>
          </a:p>
          <a:p>
            <a:pPr>
              <a:defRPr sz="1000" b="0" i="0" u="none" strike="noStrike" baseline="0">
                <a:solidFill>
                  <a:srgbClr val="000000"/>
                </a:solidFill>
                <a:latin typeface="Calibri"/>
                <a:ea typeface="Calibri"/>
                <a:cs typeface="Calibri"/>
              </a:defRPr>
            </a:pPr>
            <a:r>
              <a:rPr lang="es-CR" sz="1600" b="1" i="0" u="none" strike="noStrike" baseline="0">
                <a:solidFill>
                  <a:srgbClr val="000000"/>
                </a:solidFill>
                <a:latin typeface="Calibri"/>
              </a:rPr>
              <a:t>COMPARATIVO EJECUCIÓN PRESUPUESTARIA MENSUAL </a:t>
            </a:r>
          </a:p>
          <a:p>
            <a:pPr>
              <a:defRPr sz="1000" b="0" i="0" u="none" strike="noStrike" baseline="0">
                <a:solidFill>
                  <a:srgbClr val="000000"/>
                </a:solidFill>
                <a:latin typeface="Calibri"/>
                <a:ea typeface="Calibri"/>
                <a:cs typeface="Calibri"/>
              </a:defRPr>
            </a:pPr>
            <a:r>
              <a:rPr lang="es-CR" sz="1600" b="1" i="0" u="none" strike="noStrike" baseline="0">
                <a:solidFill>
                  <a:srgbClr val="000000"/>
                </a:solidFill>
                <a:latin typeface="Calibri"/>
              </a:rPr>
              <a:t>EJERCICIO ECONÓMICO 2023</a:t>
            </a:r>
          </a:p>
        </c:rich>
      </c:tx>
      <c:overlay val="1"/>
    </c:title>
    <c:autoTitleDeleted val="0"/>
    <c:plotArea>
      <c:layout>
        <c:manualLayout>
          <c:layoutTarget val="inner"/>
          <c:xMode val="edge"/>
          <c:yMode val="edge"/>
          <c:x val="5.9014720460351881E-2"/>
          <c:y val="0.22961772265513439"/>
          <c:w val="0.79581839811846"/>
          <c:h val="0.65575102335006052"/>
        </c:manualLayout>
      </c:layout>
      <c:lineChart>
        <c:grouping val="standard"/>
        <c:varyColors val="0"/>
        <c:ser>
          <c:idx val="0"/>
          <c:order val="0"/>
          <c:tx>
            <c:strRef>
              <c:f>'RESUMEN X MES'!$A$19</c:f>
              <c:strCache>
                <c:ptCount val="1"/>
                <c:pt idx="0">
                  <c:v>DEVENGADO </c:v>
                </c:pt>
              </c:strCache>
            </c:strRef>
          </c:tx>
          <c:cat>
            <c:strRef>
              <c:f>'RESUMEN X MES'!$B$18:$M$18</c:f>
              <c:strCache>
                <c:ptCount val="12"/>
                <c:pt idx="0">
                  <c:v>ENERO</c:v>
                </c:pt>
                <c:pt idx="1">
                  <c:v>FEBRERO</c:v>
                </c:pt>
                <c:pt idx="2">
                  <c:v>MARZO </c:v>
                </c:pt>
                <c:pt idx="3">
                  <c:v>ABRIL</c:v>
                </c:pt>
                <c:pt idx="4">
                  <c:v>MAYO</c:v>
                </c:pt>
                <c:pt idx="5">
                  <c:v>JUNIO</c:v>
                </c:pt>
                <c:pt idx="6">
                  <c:v>JULIO</c:v>
                </c:pt>
                <c:pt idx="7">
                  <c:v>AGOSTO </c:v>
                </c:pt>
                <c:pt idx="8">
                  <c:v>SETIEMBRE</c:v>
                </c:pt>
                <c:pt idx="9">
                  <c:v>OCTUBRE</c:v>
                </c:pt>
                <c:pt idx="10">
                  <c:v>NOVIEMBRE</c:v>
                </c:pt>
                <c:pt idx="11">
                  <c:v>DICIEMBRE</c:v>
                </c:pt>
              </c:strCache>
            </c:strRef>
          </c:cat>
          <c:val>
            <c:numRef>
              <c:f>'RESUMEN X MES'!$B$19:$M$19</c:f>
              <c:numCache>
                <c:formatCode>0%</c:formatCode>
                <c:ptCount val="12"/>
                <c:pt idx="0">
                  <c:v>4.9815575325319689E-2</c:v>
                </c:pt>
                <c:pt idx="1">
                  <c:v>0.15389753181413585</c:v>
                </c:pt>
                <c:pt idx="2">
                  <c:v>0.25916435410410155</c:v>
                </c:pt>
                <c:pt idx="3">
                  <c:v>0.31166752630647132</c:v>
                </c:pt>
                <c:pt idx="4">
                  <c:v>0.36172316176716562</c:v>
                </c:pt>
                <c:pt idx="5">
                  <c:v>0.41361617113639043</c:v>
                </c:pt>
                <c:pt idx="6">
                  <c:v>0.48666097337853498</c:v>
                </c:pt>
                <c:pt idx="7">
                  <c:v>0.54038223709453392</c:v>
                </c:pt>
              </c:numCache>
            </c:numRef>
          </c:val>
          <c:smooth val="0"/>
          <c:extLst>
            <c:ext xmlns:c16="http://schemas.microsoft.com/office/drawing/2014/chart" uri="{C3380CC4-5D6E-409C-BE32-E72D297353CC}">
              <c16:uniqueId val="{00000000-06B3-4954-9723-39713B3EB7E8}"/>
            </c:ext>
          </c:extLst>
        </c:ser>
        <c:ser>
          <c:idx val="1"/>
          <c:order val="1"/>
          <c:tx>
            <c:strRef>
              <c:f>'RESUMEN X MES'!$A$20</c:f>
              <c:strCache>
                <c:ptCount val="1"/>
                <c:pt idx="0">
                  <c:v>COMPROMETIDO</c:v>
                </c:pt>
              </c:strCache>
            </c:strRef>
          </c:tx>
          <c:cat>
            <c:strRef>
              <c:f>'RESUMEN X MES'!$B$18:$M$18</c:f>
              <c:strCache>
                <c:ptCount val="12"/>
                <c:pt idx="0">
                  <c:v>ENERO</c:v>
                </c:pt>
                <c:pt idx="1">
                  <c:v>FEBRERO</c:v>
                </c:pt>
                <c:pt idx="2">
                  <c:v>MARZO </c:v>
                </c:pt>
                <c:pt idx="3">
                  <c:v>ABRIL</c:v>
                </c:pt>
                <c:pt idx="4">
                  <c:v>MAYO</c:v>
                </c:pt>
                <c:pt idx="5">
                  <c:v>JUNIO</c:v>
                </c:pt>
                <c:pt idx="6">
                  <c:v>JULIO</c:v>
                </c:pt>
                <c:pt idx="7">
                  <c:v>AGOSTO </c:v>
                </c:pt>
                <c:pt idx="8">
                  <c:v>SETIEMBRE</c:v>
                </c:pt>
                <c:pt idx="9">
                  <c:v>OCTUBRE</c:v>
                </c:pt>
                <c:pt idx="10">
                  <c:v>NOVIEMBRE</c:v>
                </c:pt>
                <c:pt idx="11">
                  <c:v>DICIEMBRE</c:v>
                </c:pt>
              </c:strCache>
            </c:strRef>
          </c:cat>
          <c:val>
            <c:numRef>
              <c:f>'RESUMEN X MES'!$B$20:$M$20</c:f>
              <c:numCache>
                <c:formatCode>0%</c:formatCode>
                <c:ptCount val="12"/>
                <c:pt idx="0">
                  <c:v>0.17243671933052096</c:v>
                </c:pt>
                <c:pt idx="1">
                  <c:v>0.11245979349133982</c:v>
                </c:pt>
                <c:pt idx="2">
                  <c:v>0.1025762454795749</c:v>
                </c:pt>
                <c:pt idx="3">
                  <c:v>9.8572625797128596E-2</c:v>
                </c:pt>
                <c:pt idx="4">
                  <c:v>8.8176429062756398E-2</c:v>
                </c:pt>
                <c:pt idx="5">
                  <c:v>0.10586971226402721</c:v>
                </c:pt>
                <c:pt idx="6">
                  <c:v>0.10906867987666882</c:v>
                </c:pt>
                <c:pt idx="7">
                  <c:v>0.10053241518039184</c:v>
                </c:pt>
              </c:numCache>
            </c:numRef>
          </c:val>
          <c:smooth val="0"/>
          <c:extLst>
            <c:ext xmlns:c16="http://schemas.microsoft.com/office/drawing/2014/chart" uri="{C3380CC4-5D6E-409C-BE32-E72D297353CC}">
              <c16:uniqueId val="{00000001-06B3-4954-9723-39713B3EB7E8}"/>
            </c:ext>
          </c:extLst>
        </c:ser>
        <c:ser>
          <c:idx val="2"/>
          <c:order val="2"/>
          <c:tx>
            <c:strRef>
              <c:f>'RESUMEN X MES'!$A$21</c:f>
              <c:strCache>
                <c:ptCount val="1"/>
                <c:pt idx="0">
                  <c:v>DISPONIBLE</c:v>
                </c:pt>
              </c:strCache>
            </c:strRef>
          </c:tx>
          <c:cat>
            <c:strRef>
              <c:f>'RESUMEN X MES'!$B$18:$M$18</c:f>
              <c:strCache>
                <c:ptCount val="12"/>
                <c:pt idx="0">
                  <c:v>ENERO</c:v>
                </c:pt>
                <c:pt idx="1">
                  <c:v>FEBRERO</c:v>
                </c:pt>
                <c:pt idx="2">
                  <c:v>MARZO </c:v>
                </c:pt>
                <c:pt idx="3">
                  <c:v>ABRIL</c:v>
                </c:pt>
                <c:pt idx="4">
                  <c:v>MAYO</c:v>
                </c:pt>
                <c:pt idx="5">
                  <c:v>JUNIO</c:v>
                </c:pt>
                <c:pt idx="6">
                  <c:v>JULIO</c:v>
                </c:pt>
                <c:pt idx="7">
                  <c:v>AGOSTO </c:v>
                </c:pt>
                <c:pt idx="8">
                  <c:v>SETIEMBRE</c:v>
                </c:pt>
                <c:pt idx="9">
                  <c:v>OCTUBRE</c:v>
                </c:pt>
                <c:pt idx="10">
                  <c:v>NOVIEMBRE</c:v>
                </c:pt>
                <c:pt idx="11">
                  <c:v>DICIEMBRE</c:v>
                </c:pt>
              </c:strCache>
            </c:strRef>
          </c:cat>
          <c:val>
            <c:numRef>
              <c:f>'RESUMEN X MES'!$B$21:$M$21</c:f>
              <c:numCache>
                <c:formatCode>0%</c:formatCode>
                <c:ptCount val="12"/>
                <c:pt idx="0">
                  <c:v>0.77774770534415927</c:v>
                </c:pt>
                <c:pt idx="1">
                  <c:v>0.73364267469452427</c:v>
                </c:pt>
                <c:pt idx="2">
                  <c:v>0.63825940041632356</c:v>
                </c:pt>
                <c:pt idx="3">
                  <c:v>0.58975984789640012</c:v>
                </c:pt>
                <c:pt idx="4">
                  <c:v>0.55010040917007808</c:v>
                </c:pt>
                <c:pt idx="5">
                  <c:v>0.48051411659958232</c:v>
                </c:pt>
                <c:pt idx="6">
                  <c:v>0.40427034674479623</c:v>
                </c:pt>
                <c:pt idx="7">
                  <c:v>0.35908534772507417</c:v>
                </c:pt>
              </c:numCache>
            </c:numRef>
          </c:val>
          <c:smooth val="0"/>
          <c:extLst>
            <c:ext xmlns:c16="http://schemas.microsoft.com/office/drawing/2014/chart" uri="{C3380CC4-5D6E-409C-BE32-E72D297353CC}">
              <c16:uniqueId val="{00000002-06B3-4954-9723-39713B3EB7E8}"/>
            </c:ext>
          </c:extLst>
        </c:ser>
        <c:dLbls>
          <c:showLegendKey val="0"/>
          <c:showVal val="0"/>
          <c:showCatName val="0"/>
          <c:showSerName val="0"/>
          <c:showPercent val="0"/>
          <c:showBubbleSize val="0"/>
        </c:dLbls>
        <c:marker val="1"/>
        <c:smooth val="0"/>
        <c:axId val="215313392"/>
        <c:axId val="215316920"/>
      </c:lineChart>
      <c:catAx>
        <c:axId val="215313392"/>
        <c:scaling>
          <c:orientation val="minMax"/>
        </c:scaling>
        <c:delete val="0"/>
        <c:axPos val="b"/>
        <c:numFmt formatCode="General" sourceLinked="1"/>
        <c:majorTickMark val="out"/>
        <c:minorTickMark val="none"/>
        <c:tickLblPos val="nextTo"/>
        <c:txPr>
          <a:bodyPr rot="0" vert="horz"/>
          <a:lstStyle/>
          <a:p>
            <a:pPr>
              <a:defRPr sz="900" b="0" i="0" u="none" strike="noStrike" baseline="0">
                <a:solidFill>
                  <a:srgbClr val="000000"/>
                </a:solidFill>
                <a:latin typeface="Calibri"/>
                <a:ea typeface="Calibri"/>
                <a:cs typeface="Calibri"/>
              </a:defRPr>
            </a:pPr>
            <a:endParaRPr lang="es-ES"/>
          </a:p>
        </c:txPr>
        <c:crossAx val="215316920"/>
        <c:crosses val="autoZero"/>
        <c:auto val="1"/>
        <c:lblAlgn val="ctr"/>
        <c:lblOffset val="100"/>
        <c:noMultiLvlLbl val="0"/>
      </c:catAx>
      <c:valAx>
        <c:axId val="215316920"/>
        <c:scaling>
          <c:orientation val="minMax"/>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215313392"/>
        <c:crosses val="autoZero"/>
        <c:crossBetween val="between"/>
      </c:valAx>
    </c:plotArea>
    <c:legend>
      <c:legendPos val="r"/>
      <c:layout>
        <c:manualLayout>
          <c:xMode val="edge"/>
          <c:yMode val="edge"/>
          <c:x val="0.87089011039532283"/>
          <c:y val="0.37735819292018552"/>
          <c:w val="0.10969857856529988"/>
          <c:h val="0.25814042674717474"/>
        </c:manualLayout>
      </c:layout>
      <c:overlay val="0"/>
      <c:txPr>
        <a:bodyPr/>
        <a:lstStyle/>
        <a:p>
          <a:pPr>
            <a:defRPr sz="735"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vmlDrawing3.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30</xdr:col>
      <xdr:colOff>0</xdr:colOff>
      <xdr:row>11</xdr:row>
      <xdr:rowOff>0</xdr:rowOff>
    </xdr:from>
    <xdr:to>
      <xdr:col>32</xdr:col>
      <xdr:colOff>0</xdr:colOff>
      <xdr:row>11</xdr:row>
      <xdr:rowOff>0</xdr:rowOff>
    </xdr:to>
    <xdr:sp macro="" textlink="">
      <xdr:nvSpPr>
        <xdr:cNvPr id="4829032" name="Line 4">
          <a:extLst>
            <a:ext uri="{FF2B5EF4-FFF2-40B4-BE49-F238E27FC236}">
              <a16:creationId xmlns:a16="http://schemas.microsoft.com/office/drawing/2014/main" id="{00000000-0008-0000-0000-000068AF4900}"/>
            </a:ext>
          </a:extLst>
        </xdr:cNvPr>
        <xdr:cNvSpPr>
          <a:spLocks noChangeShapeType="1"/>
        </xdr:cNvSpPr>
      </xdr:nvSpPr>
      <xdr:spPr bwMode="auto">
        <a:xfrm>
          <a:off x="5276850" y="2047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11</xdr:row>
      <xdr:rowOff>0</xdr:rowOff>
    </xdr:from>
    <xdr:to>
      <xdr:col>32</xdr:col>
      <xdr:colOff>0</xdr:colOff>
      <xdr:row>11</xdr:row>
      <xdr:rowOff>0</xdr:rowOff>
    </xdr:to>
    <xdr:sp macro="" textlink="">
      <xdr:nvSpPr>
        <xdr:cNvPr id="4829033" name="Line 12">
          <a:extLst>
            <a:ext uri="{FF2B5EF4-FFF2-40B4-BE49-F238E27FC236}">
              <a16:creationId xmlns:a16="http://schemas.microsoft.com/office/drawing/2014/main" id="{00000000-0008-0000-0000-000069AF4900}"/>
            </a:ext>
          </a:extLst>
        </xdr:cNvPr>
        <xdr:cNvSpPr>
          <a:spLocks noChangeShapeType="1"/>
        </xdr:cNvSpPr>
      </xdr:nvSpPr>
      <xdr:spPr bwMode="auto">
        <a:xfrm>
          <a:off x="5276850" y="2047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0</xdr:colOff>
      <xdr:row>11</xdr:row>
      <xdr:rowOff>0</xdr:rowOff>
    </xdr:from>
    <xdr:to>
      <xdr:col>33</xdr:col>
      <xdr:colOff>0</xdr:colOff>
      <xdr:row>11</xdr:row>
      <xdr:rowOff>0</xdr:rowOff>
    </xdr:to>
    <xdr:sp macro="" textlink="">
      <xdr:nvSpPr>
        <xdr:cNvPr id="4829034" name="Line 13">
          <a:extLst>
            <a:ext uri="{FF2B5EF4-FFF2-40B4-BE49-F238E27FC236}">
              <a16:creationId xmlns:a16="http://schemas.microsoft.com/office/drawing/2014/main" id="{00000000-0008-0000-0000-00006AAF4900}"/>
            </a:ext>
          </a:extLst>
        </xdr:cNvPr>
        <xdr:cNvSpPr>
          <a:spLocks noChangeShapeType="1"/>
        </xdr:cNvSpPr>
      </xdr:nvSpPr>
      <xdr:spPr bwMode="auto">
        <a:xfrm>
          <a:off x="5276850" y="2047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0</xdr:colOff>
      <xdr:row>11</xdr:row>
      <xdr:rowOff>0</xdr:rowOff>
    </xdr:from>
    <xdr:to>
      <xdr:col>33</xdr:col>
      <xdr:colOff>0</xdr:colOff>
      <xdr:row>11</xdr:row>
      <xdr:rowOff>0</xdr:rowOff>
    </xdr:to>
    <xdr:sp macro="" textlink="">
      <xdr:nvSpPr>
        <xdr:cNvPr id="4829035" name="Line 14">
          <a:extLst>
            <a:ext uri="{FF2B5EF4-FFF2-40B4-BE49-F238E27FC236}">
              <a16:creationId xmlns:a16="http://schemas.microsoft.com/office/drawing/2014/main" id="{00000000-0008-0000-0000-00006BAF4900}"/>
            </a:ext>
          </a:extLst>
        </xdr:cNvPr>
        <xdr:cNvSpPr>
          <a:spLocks noChangeShapeType="1"/>
        </xdr:cNvSpPr>
      </xdr:nvSpPr>
      <xdr:spPr bwMode="auto">
        <a:xfrm>
          <a:off x="5276850" y="2047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0</xdr:colOff>
      <xdr:row>11</xdr:row>
      <xdr:rowOff>0</xdr:rowOff>
    </xdr:from>
    <xdr:to>
      <xdr:col>33</xdr:col>
      <xdr:colOff>0</xdr:colOff>
      <xdr:row>11</xdr:row>
      <xdr:rowOff>0</xdr:rowOff>
    </xdr:to>
    <xdr:sp macro="" textlink="">
      <xdr:nvSpPr>
        <xdr:cNvPr id="4829036" name="Line 15">
          <a:extLst>
            <a:ext uri="{FF2B5EF4-FFF2-40B4-BE49-F238E27FC236}">
              <a16:creationId xmlns:a16="http://schemas.microsoft.com/office/drawing/2014/main" id="{00000000-0008-0000-0000-00006CAF4900}"/>
            </a:ext>
          </a:extLst>
        </xdr:cNvPr>
        <xdr:cNvSpPr>
          <a:spLocks noChangeShapeType="1"/>
        </xdr:cNvSpPr>
      </xdr:nvSpPr>
      <xdr:spPr bwMode="auto">
        <a:xfrm>
          <a:off x="5276850" y="2047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47625</xdr:colOff>
      <xdr:row>11</xdr:row>
      <xdr:rowOff>0</xdr:rowOff>
    </xdr:from>
    <xdr:to>
      <xdr:col>27</xdr:col>
      <xdr:colOff>0</xdr:colOff>
      <xdr:row>11</xdr:row>
      <xdr:rowOff>0</xdr:rowOff>
    </xdr:to>
    <xdr:sp macro="" textlink="">
      <xdr:nvSpPr>
        <xdr:cNvPr id="4829037" name="Text Box 16">
          <a:extLst>
            <a:ext uri="{FF2B5EF4-FFF2-40B4-BE49-F238E27FC236}">
              <a16:creationId xmlns:a16="http://schemas.microsoft.com/office/drawing/2014/main" id="{00000000-0008-0000-0000-00006DAF4900}"/>
            </a:ext>
          </a:extLst>
        </xdr:cNvPr>
        <xdr:cNvSpPr txBox="1">
          <a:spLocks noChangeArrowheads="1"/>
        </xdr:cNvSpPr>
      </xdr:nvSpPr>
      <xdr:spPr bwMode="auto">
        <a:xfrm>
          <a:off x="47625" y="2047875"/>
          <a:ext cx="4143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11</xdr:row>
      <xdr:rowOff>0</xdr:rowOff>
    </xdr:from>
    <xdr:to>
      <xdr:col>27</xdr:col>
      <xdr:colOff>0</xdr:colOff>
      <xdr:row>11</xdr:row>
      <xdr:rowOff>0</xdr:rowOff>
    </xdr:to>
    <xdr:sp macro="" textlink="">
      <xdr:nvSpPr>
        <xdr:cNvPr id="4829038" name="Text Box 17">
          <a:extLst>
            <a:ext uri="{FF2B5EF4-FFF2-40B4-BE49-F238E27FC236}">
              <a16:creationId xmlns:a16="http://schemas.microsoft.com/office/drawing/2014/main" id="{00000000-0008-0000-0000-00006EAF4900}"/>
            </a:ext>
          </a:extLst>
        </xdr:cNvPr>
        <xdr:cNvSpPr txBox="1">
          <a:spLocks noChangeArrowheads="1"/>
        </xdr:cNvSpPr>
      </xdr:nvSpPr>
      <xdr:spPr bwMode="auto">
        <a:xfrm>
          <a:off x="47625" y="2047875"/>
          <a:ext cx="4143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33</xdr:col>
      <xdr:colOff>0</xdr:colOff>
      <xdr:row>11</xdr:row>
      <xdr:rowOff>0</xdr:rowOff>
    </xdr:from>
    <xdr:to>
      <xdr:col>33</xdr:col>
      <xdr:colOff>0</xdr:colOff>
      <xdr:row>11</xdr:row>
      <xdr:rowOff>0</xdr:rowOff>
    </xdr:to>
    <xdr:sp macro="" textlink="">
      <xdr:nvSpPr>
        <xdr:cNvPr id="4829039" name="Line 18">
          <a:extLst>
            <a:ext uri="{FF2B5EF4-FFF2-40B4-BE49-F238E27FC236}">
              <a16:creationId xmlns:a16="http://schemas.microsoft.com/office/drawing/2014/main" id="{00000000-0008-0000-0000-00006FAF4900}"/>
            </a:ext>
          </a:extLst>
        </xdr:cNvPr>
        <xdr:cNvSpPr>
          <a:spLocks noChangeShapeType="1"/>
        </xdr:cNvSpPr>
      </xdr:nvSpPr>
      <xdr:spPr bwMode="auto">
        <a:xfrm>
          <a:off x="5276850" y="2047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0</xdr:colOff>
      <xdr:row>11</xdr:row>
      <xdr:rowOff>0</xdr:rowOff>
    </xdr:from>
    <xdr:to>
      <xdr:col>33</xdr:col>
      <xdr:colOff>0</xdr:colOff>
      <xdr:row>11</xdr:row>
      <xdr:rowOff>0</xdr:rowOff>
    </xdr:to>
    <xdr:sp macro="" textlink="">
      <xdr:nvSpPr>
        <xdr:cNvPr id="4829040" name="Line 19">
          <a:extLst>
            <a:ext uri="{FF2B5EF4-FFF2-40B4-BE49-F238E27FC236}">
              <a16:creationId xmlns:a16="http://schemas.microsoft.com/office/drawing/2014/main" id="{00000000-0008-0000-0000-000070AF4900}"/>
            </a:ext>
          </a:extLst>
        </xdr:cNvPr>
        <xdr:cNvSpPr>
          <a:spLocks noChangeShapeType="1"/>
        </xdr:cNvSpPr>
      </xdr:nvSpPr>
      <xdr:spPr bwMode="auto">
        <a:xfrm>
          <a:off x="5276850" y="2047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0</xdr:colOff>
      <xdr:row>11</xdr:row>
      <xdr:rowOff>0</xdr:rowOff>
    </xdr:from>
    <xdr:to>
      <xdr:col>33</xdr:col>
      <xdr:colOff>0</xdr:colOff>
      <xdr:row>11</xdr:row>
      <xdr:rowOff>0</xdr:rowOff>
    </xdr:to>
    <xdr:sp macro="" textlink="">
      <xdr:nvSpPr>
        <xdr:cNvPr id="4829041" name="Line 20">
          <a:extLst>
            <a:ext uri="{FF2B5EF4-FFF2-40B4-BE49-F238E27FC236}">
              <a16:creationId xmlns:a16="http://schemas.microsoft.com/office/drawing/2014/main" id="{00000000-0008-0000-0000-000071AF4900}"/>
            </a:ext>
          </a:extLst>
        </xdr:cNvPr>
        <xdr:cNvSpPr>
          <a:spLocks noChangeShapeType="1"/>
        </xdr:cNvSpPr>
      </xdr:nvSpPr>
      <xdr:spPr bwMode="auto">
        <a:xfrm>
          <a:off x="5276850" y="2047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47625</xdr:colOff>
      <xdr:row>11</xdr:row>
      <xdr:rowOff>0</xdr:rowOff>
    </xdr:from>
    <xdr:to>
      <xdr:col>27</xdr:col>
      <xdr:colOff>0</xdr:colOff>
      <xdr:row>11</xdr:row>
      <xdr:rowOff>0</xdr:rowOff>
    </xdr:to>
    <xdr:sp macro="" textlink="">
      <xdr:nvSpPr>
        <xdr:cNvPr id="4829042" name="Text Box 21">
          <a:extLst>
            <a:ext uri="{FF2B5EF4-FFF2-40B4-BE49-F238E27FC236}">
              <a16:creationId xmlns:a16="http://schemas.microsoft.com/office/drawing/2014/main" id="{00000000-0008-0000-0000-000072AF4900}"/>
            </a:ext>
          </a:extLst>
        </xdr:cNvPr>
        <xdr:cNvSpPr txBox="1">
          <a:spLocks noChangeArrowheads="1"/>
        </xdr:cNvSpPr>
      </xdr:nvSpPr>
      <xdr:spPr bwMode="auto">
        <a:xfrm>
          <a:off x="47625" y="2047875"/>
          <a:ext cx="4143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11</xdr:row>
      <xdr:rowOff>0</xdr:rowOff>
    </xdr:from>
    <xdr:to>
      <xdr:col>27</xdr:col>
      <xdr:colOff>0</xdr:colOff>
      <xdr:row>11</xdr:row>
      <xdr:rowOff>0</xdr:rowOff>
    </xdr:to>
    <xdr:sp macro="" textlink="">
      <xdr:nvSpPr>
        <xdr:cNvPr id="4829043" name="Text Box 22">
          <a:extLst>
            <a:ext uri="{FF2B5EF4-FFF2-40B4-BE49-F238E27FC236}">
              <a16:creationId xmlns:a16="http://schemas.microsoft.com/office/drawing/2014/main" id="{00000000-0008-0000-0000-000073AF4900}"/>
            </a:ext>
          </a:extLst>
        </xdr:cNvPr>
        <xdr:cNvSpPr txBox="1">
          <a:spLocks noChangeArrowheads="1"/>
        </xdr:cNvSpPr>
      </xdr:nvSpPr>
      <xdr:spPr bwMode="auto">
        <a:xfrm>
          <a:off x="47625" y="2047875"/>
          <a:ext cx="4143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27</xdr:col>
      <xdr:colOff>0</xdr:colOff>
      <xdr:row>19</xdr:row>
      <xdr:rowOff>0</xdr:rowOff>
    </xdr:to>
    <xdr:sp macro="" textlink="">
      <xdr:nvSpPr>
        <xdr:cNvPr id="4829044" name="Text Box 2087">
          <a:extLst>
            <a:ext uri="{FF2B5EF4-FFF2-40B4-BE49-F238E27FC236}">
              <a16:creationId xmlns:a16="http://schemas.microsoft.com/office/drawing/2014/main" id="{00000000-0008-0000-0000-000074AF4900}"/>
            </a:ext>
          </a:extLst>
        </xdr:cNvPr>
        <xdr:cNvSpPr txBox="1">
          <a:spLocks noChangeArrowheads="1"/>
        </xdr:cNvSpPr>
      </xdr:nvSpPr>
      <xdr:spPr bwMode="auto">
        <a:xfrm>
          <a:off x="47625" y="2695575"/>
          <a:ext cx="4143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27</xdr:col>
      <xdr:colOff>0</xdr:colOff>
      <xdr:row>19</xdr:row>
      <xdr:rowOff>0</xdr:rowOff>
    </xdr:to>
    <xdr:sp macro="" textlink="">
      <xdr:nvSpPr>
        <xdr:cNvPr id="4829045" name="Text Box 2088">
          <a:extLst>
            <a:ext uri="{FF2B5EF4-FFF2-40B4-BE49-F238E27FC236}">
              <a16:creationId xmlns:a16="http://schemas.microsoft.com/office/drawing/2014/main" id="{00000000-0008-0000-0000-000075AF4900}"/>
            </a:ext>
          </a:extLst>
        </xdr:cNvPr>
        <xdr:cNvSpPr txBox="1">
          <a:spLocks noChangeArrowheads="1"/>
        </xdr:cNvSpPr>
      </xdr:nvSpPr>
      <xdr:spPr bwMode="auto">
        <a:xfrm>
          <a:off x="47625" y="2695575"/>
          <a:ext cx="4143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27</xdr:col>
      <xdr:colOff>0</xdr:colOff>
      <xdr:row>19</xdr:row>
      <xdr:rowOff>0</xdr:rowOff>
    </xdr:to>
    <xdr:sp macro="" textlink="">
      <xdr:nvSpPr>
        <xdr:cNvPr id="4829046" name="Text Box 2089">
          <a:extLst>
            <a:ext uri="{FF2B5EF4-FFF2-40B4-BE49-F238E27FC236}">
              <a16:creationId xmlns:a16="http://schemas.microsoft.com/office/drawing/2014/main" id="{00000000-0008-0000-0000-000076AF4900}"/>
            </a:ext>
          </a:extLst>
        </xdr:cNvPr>
        <xdr:cNvSpPr txBox="1">
          <a:spLocks noChangeArrowheads="1"/>
        </xdr:cNvSpPr>
      </xdr:nvSpPr>
      <xdr:spPr bwMode="auto">
        <a:xfrm>
          <a:off x="47625" y="2695575"/>
          <a:ext cx="4143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27</xdr:col>
      <xdr:colOff>0</xdr:colOff>
      <xdr:row>19</xdr:row>
      <xdr:rowOff>0</xdr:rowOff>
    </xdr:to>
    <xdr:sp macro="" textlink="">
      <xdr:nvSpPr>
        <xdr:cNvPr id="4829047" name="Text Box 2090">
          <a:extLst>
            <a:ext uri="{FF2B5EF4-FFF2-40B4-BE49-F238E27FC236}">
              <a16:creationId xmlns:a16="http://schemas.microsoft.com/office/drawing/2014/main" id="{00000000-0008-0000-0000-000077AF4900}"/>
            </a:ext>
          </a:extLst>
        </xdr:cNvPr>
        <xdr:cNvSpPr txBox="1">
          <a:spLocks noChangeArrowheads="1"/>
        </xdr:cNvSpPr>
      </xdr:nvSpPr>
      <xdr:spPr bwMode="auto">
        <a:xfrm>
          <a:off x="47625" y="2695575"/>
          <a:ext cx="4143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27</xdr:col>
      <xdr:colOff>0</xdr:colOff>
      <xdr:row>19</xdr:row>
      <xdr:rowOff>0</xdr:rowOff>
    </xdr:to>
    <xdr:sp macro="" textlink="">
      <xdr:nvSpPr>
        <xdr:cNvPr id="4829048" name="Text Box 2091">
          <a:extLst>
            <a:ext uri="{FF2B5EF4-FFF2-40B4-BE49-F238E27FC236}">
              <a16:creationId xmlns:a16="http://schemas.microsoft.com/office/drawing/2014/main" id="{00000000-0008-0000-0000-000078AF4900}"/>
            </a:ext>
          </a:extLst>
        </xdr:cNvPr>
        <xdr:cNvSpPr txBox="1">
          <a:spLocks noChangeArrowheads="1"/>
        </xdr:cNvSpPr>
      </xdr:nvSpPr>
      <xdr:spPr bwMode="auto">
        <a:xfrm>
          <a:off x="47625" y="2695575"/>
          <a:ext cx="4143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27</xdr:col>
      <xdr:colOff>0</xdr:colOff>
      <xdr:row>19</xdr:row>
      <xdr:rowOff>0</xdr:rowOff>
    </xdr:to>
    <xdr:sp macro="" textlink="">
      <xdr:nvSpPr>
        <xdr:cNvPr id="4829049" name="Text Box 2092">
          <a:extLst>
            <a:ext uri="{FF2B5EF4-FFF2-40B4-BE49-F238E27FC236}">
              <a16:creationId xmlns:a16="http://schemas.microsoft.com/office/drawing/2014/main" id="{00000000-0008-0000-0000-000079AF4900}"/>
            </a:ext>
          </a:extLst>
        </xdr:cNvPr>
        <xdr:cNvSpPr txBox="1">
          <a:spLocks noChangeArrowheads="1"/>
        </xdr:cNvSpPr>
      </xdr:nvSpPr>
      <xdr:spPr bwMode="auto">
        <a:xfrm>
          <a:off x="47625" y="2695575"/>
          <a:ext cx="4143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27</xdr:col>
      <xdr:colOff>0</xdr:colOff>
      <xdr:row>19</xdr:row>
      <xdr:rowOff>0</xdr:rowOff>
    </xdr:to>
    <xdr:sp macro="" textlink="">
      <xdr:nvSpPr>
        <xdr:cNvPr id="4829050" name="Text Box 2093">
          <a:extLst>
            <a:ext uri="{FF2B5EF4-FFF2-40B4-BE49-F238E27FC236}">
              <a16:creationId xmlns:a16="http://schemas.microsoft.com/office/drawing/2014/main" id="{00000000-0008-0000-0000-00007AAF4900}"/>
            </a:ext>
          </a:extLst>
        </xdr:cNvPr>
        <xdr:cNvSpPr txBox="1">
          <a:spLocks noChangeArrowheads="1"/>
        </xdr:cNvSpPr>
      </xdr:nvSpPr>
      <xdr:spPr bwMode="auto">
        <a:xfrm>
          <a:off x="47625" y="2695575"/>
          <a:ext cx="4143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27</xdr:col>
      <xdr:colOff>0</xdr:colOff>
      <xdr:row>19</xdr:row>
      <xdr:rowOff>0</xdr:rowOff>
    </xdr:to>
    <xdr:sp macro="" textlink="">
      <xdr:nvSpPr>
        <xdr:cNvPr id="4829051" name="Text Box 2094">
          <a:extLst>
            <a:ext uri="{FF2B5EF4-FFF2-40B4-BE49-F238E27FC236}">
              <a16:creationId xmlns:a16="http://schemas.microsoft.com/office/drawing/2014/main" id="{00000000-0008-0000-0000-00007BAF4900}"/>
            </a:ext>
          </a:extLst>
        </xdr:cNvPr>
        <xdr:cNvSpPr txBox="1">
          <a:spLocks noChangeArrowheads="1"/>
        </xdr:cNvSpPr>
      </xdr:nvSpPr>
      <xdr:spPr bwMode="auto">
        <a:xfrm>
          <a:off x="47625" y="2695575"/>
          <a:ext cx="4143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57150</xdr:colOff>
      <xdr:row>22</xdr:row>
      <xdr:rowOff>28575</xdr:rowOff>
    </xdr:from>
    <xdr:to>
      <xdr:col>26</xdr:col>
      <xdr:colOff>533400</xdr:colOff>
      <xdr:row>45</xdr:row>
      <xdr:rowOff>133350</xdr:rowOff>
    </xdr:to>
    <xdr:graphicFrame macro="">
      <xdr:nvGraphicFramePr>
        <xdr:cNvPr id="3021" name="1 Gráfico">
          <a:extLst>
            <a:ext uri="{FF2B5EF4-FFF2-40B4-BE49-F238E27FC236}">
              <a16:creationId xmlns:a16="http://schemas.microsoft.com/office/drawing/2014/main" id="{00000000-0008-0000-0100-0000CD0B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581025</xdr:colOff>
      <xdr:row>33</xdr:row>
      <xdr:rowOff>28575</xdr:rowOff>
    </xdr:from>
    <xdr:to>
      <xdr:col>7</xdr:col>
      <xdr:colOff>314325</xdr:colOff>
      <xdr:row>49</xdr:row>
      <xdr:rowOff>114300</xdr:rowOff>
    </xdr:to>
    <xdr:graphicFrame macro="">
      <xdr:nvGraphicFramePr>
        <xdr:cNvPr id="5026822" name="1 Gráfico">
          <a:extLst>
            <a:ext uri="{FF2B5EF4-FFF2-40B4-BE49-F238E27FC236}">
              <a16:creationId xmlns:a16="http://schemas.microsoft.com/office/drawing/2014/main" id="{00000000-0008-0000-0400-000006B44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9</xdr:col>
      <xdr:colOff>523875</xdr:colOff>
      <xdr:row>28</xdr:row>
      <xdr:rowOff>0</xdr:rowOff>
    </xdr:from>
    <xdr:to>
      <xdr:col>15</xdr:col>
      <xdr:colOff>523875</xdr:colOff>
      <xdr:row>44</xdr:row>
      <xdr:rowOff>76200</xdr:rowOff>
    </xdr:to>
    <xdr:graphicFrame macro="">
      <xdr:nvGraphicFramePr>
        <xdr:cNvPr id="5028870" name="1 Gráfico">
          <a:extLst>
            <a:ext uri="{FF2B5EF4-FFF2-40B4-BE49-F238E27FC236}">
              <a16:creationId xmlns:a16="http://schemas.microsoft.com/office/drawing/2014/main" id="{00000000-0008-0000-0500-000006BC4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828675</xdr:colOff>
      <xdr:row>6</xdr:row>
      <xdr:rowOff>9525</xdr:rowOff>
    </xdr:from>
    <xdr:to>
      <xdr:col>7</xdr:col>
      <xdr:colOff>552450</xdr:colOff>
      <xdr:row>6</xdr:row>
      <xdr:rowOff>9525</xdr:rowOff>
    </xdr:to>
    <xdr:sp macro="" textlink="">
      <xdr:nvSpPr>
        <xdr:cNvPr id="5030923" name="Line 7">
          <a:extLst>
            <a:ext uri="{FF2B5EF4-FFF2-40B4-BE49-F238E27FC236}">
              <a16:creationId xmlns:a16="http://schemas.microsoft.com/office/drawing/2014/main" id="{00000000-0008-0000-0600-00000BC44C00}"/>
            </a:ext>
          </a:extLst>
        </xdr:cNvPr>
        <xdr:cNvSpPr>
          <a:spLocks noChangeShapeType="1"/>
        </xdr:cNvSpPr>
      </xdr:nvSpPr>
      <xdr:spPr bwMode="auto">
        <a:xfrm flipV="1">
          <a:off x="828675" y="1152525"/>
          <a:ext cx="449580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238125</xdr:colOff>
      <xdr:row>23</xdr:row>
      <xdr:rowOff>0</xdr:rowOff>
    </xdr:from>
    <xdr:to>
      <xdr:col>15</xdr:col>
      <xdr:colOff>38100</xdr:colOff>
      <xdr:row>39</xdr:row>
      <xdr:rowOff>76200</xdr:rowOff>
    </xdr:to>
    <xdr:graphicFrame macro="">
      <xdr:nvGraphicFramePr>
        <xdr:cNvPr id="5030924" name="2 Gráfico">
          <a:extLst>
            <a:ext uri="{FF2B5EF4-FFF2-40B4-BE49-F238E27FC236}">
              <a16:creationId xmlns:a16="http://schemas.microsoft.com/office/drawing/2014/main" id="{00000000-0008-0000-0600-00000CC44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371475</xdr:colOff>
      <xdr:row>147</xdr:row>
      <xdr:rowOff>114300</xdr:rowOff>
    </xdr:from>
    <xdr:to>
      <xdr:col>0</xdr:col>
      <xdr:colOff>4514850</xdr:colOff>
      <xdr:row>165</xdr:row>
      <xdr:rowOff>76200</xdr:rowOff>
    </xdr:to>
    <xdr:pic>
      <xdr:nvPicPr>
        <xdr:cNvPr id="4987918" name="Imagen 24">
          <a:extLst>
            <a:ext uri="{FF2B5EF4-FFF2-40B4-BE49-F238E27FC236}">
              <a16:creationId xmlns:a16="http://schemas.microsoft.com/office/drawing/2014/main" id="{00000000-0008-0000-0700-00000E1C4C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4296" t="28532" r="38370" b="29620"/>
        <a:stretch>
          <a:fillRect/>
        </a:stretch>
      </xdr:blipFill>
      <xdr:spPr bwMode="auto">
        <a:xfrm>
          <a:off x="371475" y="34880550"/>
          <a:ext cx="4143375" cy="3409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982980</xdr:colOff>
          <xdr:row>21</xdr:row>
          <xdr:rowOff>7620</xdr:rowOff>
        </xdr:from>
        <xdr:to>
          <xdr:col>0</xdr:col>
          <xdr:colOff>6827520</xdr:colOff>
          <xdr:row>47</xdr:row>
          <xdr:rowOff>99060</xdr:rowOff>
        </xdr:to>
        <xdr:sp macro="" textlink="">
          <xdr:nvSpPr>
            <xdr:cNvPr id="33799" name="Object 7" hidden="1">
              <a:extLst>
                <a:ext uri="{63B3BB69-23CF-44E3-9099-C40C66FF867C}">
                  <a14:compatExt spid="_x0000_s33799"/>
                </a:ext>
                <a:ext uri="{FF2B5EF4-FFF2-40B4-BE49-F238E27FC236}">
                  <a16:creationId xmlns:a16="http://schemas.microsoft.com/office/drawing/2014/main" id="{00000000-0008-0000-0700-000007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8343900</xdr:colOff>
          <xdr:row>123</xdr:row>
          <xdr:rowOff>0</xdr:rowOff>
        </xdr:from>
        <xdr:to>
          <xdr:col>8</xdr:col>
          <xdr:colOff>647700</xdr:colOff>
          <xdr:row>137</xdr:row>
          <xdr:rowOff>7620</xdr:rowOff>
        </xdr:to>
        <xdr:sp macro="" textlink="">
          <xdr:nvSpPr>
            <xdr:cNvPr id="33796" name="Object 4" hidden="1">
              <a:extLst>
                <a:ext uri="{63B3BB69-23CF-44E3-9099-C40C66FF867C}">
                  <a14:compatExt spid="_x0000_s33796"/>
                </a:ext>
                <a:ext uri="{FF2B5EF4-FFF2-40B4-BE49-F238E27FC236}">
                  <a16:creationId xmlns:a16="http://schemas.microsoft.com/office/drawing/2014/main" id="{00000000-0008-0000-0700-000004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670560</xdr:colOff>
          <xdr:row>137</xdr:row>
          <xdr:rowOff>68580</xdr:rowOff>
        </xdr:from>
        <xdr:to>
          <xdr:col>10</xdr:col>
          <xdr:colOff>556260</xdr:colOff>
          <xdr:row>142</xdr:row>
          <xdr:rowOff>1760220</xdr:rowOff>
        </xdr:to>
        <xdr:sp macro="" textlink="">
          <xdr:nvSpPr>
            <xdr:cNvPr id="33795" name="Object 3" hidden="1">
              <a:extLst>
                <a:ext uri="{63B3BB69-23CF-44E3-9099-C40C66FF867C}">
                  <a14:compatExt spid="_x0000_s33795"/>
                </a:ext>
                <a:ext uri="{FF2B5EF4-FFF2-40B4-BE49-F238E27FC236}">
                  <a16:creationId xmlns:a16="http://schemas.microsoft.com/office/drawing/2014/main" id="{00000000-0008-0000-0700-000003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83820</xdr:colOff>
          <xdr:row>147</xdr:row>
          <xdr:rowOff>0</xdr:rowOff>
        </xdr:from>
        <xdr:to>
          <xdr:col>7</xdr:col>
          <xdr:colOff>502920</xdr:colOff>
          <xdr:row>164</xdr:row>
          <xdr:rowOff>160020</xdr:rowOff>
        </xdr:to>
        <xdr:sp macro="" textlink="">
          <xdr:nvSpPr>
            <xdr:cNvPr id="33793" name="Object 1" hidden="1">
              <a:extLst>
                <a:ext uri="{63B3BB69-23CF-44E3-9099-C40C66FF867C}">
                  <a14:compatExt spid="_x0000_s33793"/>
                </a:ext>
                <a:ext uri="{FF2B5EF4-FFF2-40B4-BE49-F238E27FC236}">
                  <a16:creationId xmlns:a16="http://schemas.microsoft.com/office/drawing/2014/main" id="{00000000-0008-0000-0700-000001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30480</xdr:colOff>
          <xdr:row>64</xdr:row>
          <xdr:rowOff>0</xdr:rowOff>
        </xdr:from>
        <xdr:to>
          <xdr:col>0</xdr:col>
          <xdr:colOff>4724400</xdr:colOff>
          <xdr:row>83</xdr:row>
          <xdr:rowOff>76200</xdr:rowOff>
        </xdr:to>
        <xdr:sp macro="" textlink="">
          <xdr:nvSpPr>
            <xdr:cNvPr id="33798" name="Object 6" hidden="1">
              <a:extLst>
                <a:ext uri="{63B3BB69-23CF-44E3-9099-C40C66FF867C}">
                  <a14:compatExt spid="_x0000_s33798"/>
                </a:ext>
                <a:ext uri="{FF2B5EF4-FFF2-40B4-BE49-F238E27FC236}">
                  <a16:creationId xmlns:a16="http://schemas.microsoft.com/office/drawing/2014/main" id="{00000000-0008-0000-0700-000006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266700</xdr:colOff>
          <xdr:row>54</xdr:row>
          <xdr:rowOff>0</xdr:rowOff>
        </xdr:from>
        <xdr:to>
          <xdr:col>8</xdr:col>
          <xdr:colOff>754380</xdr:colOff>
          <xdr:row>60</xdr:row>
          <xdr:rowOff>114300</xdr:rowOff>
        </xdr:to>
        <xdr:sp macro="" textlink="">
          <xdr:nvSpPr>
            <xdr:cNvPr id="33797" name="Object 5" hidden="1">
              <a:extLst>
                <a:ext uri="{63B3BB69-23CF-44E3-9099-C40C66FF867C}">
                  <a14:compatExt spid="_x0000_s33797"/>
                </a:ext>
                <a:ext uri="{FF2B5EF4-FFF2-40B4-BE49-F238E27FC236}">
                  <a16:creationId xmlns:a16="http://schemas.microsoft.com/office/drawing/2014/main" id="{00000000-0008-0000-0700-000005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0</xdr:col>
      <xdr:colOff>104776</xdr:colOff>
      <xdr:row>25</xdr:row>
      <xdr:rowOff>104775</xdr:rowOff>
    </xdr:from>
    <xdr:to>
      <xdr:col>12</xdr:col>
      <xdr:colOff>781051</xdr:colOff>
      <xdr:row>45</xdr:row>
      <xdr:rowOff>161925</xdr:rowOff>
    </xdr:to>
    <xdr:graphicFrame macro="">
      <xdr:nvGraphicFramePr>
        <xdr:cNvPr id="729933" name="1 Gráfico">
          <a:extLst>
            <a:ext uri="{FF2B5EF4-FFF2-40B4-BE49-F238E27FC236}">
              <a16:creationId xmlns:a16="http://schemas.microsoft.com/office/drawing/2014/main" id="{00000000-0008-0000-0A00-00004D230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8" Type="http://schemas.openxmlformats.org/officeDocument/2006/relationships/image" Target="../media/image3.emf"/><Relationship Id="rId13" Type="http://schemas.openxmlformats.org/officeDocument/2006/relationships/package" Target="../embeddings/Microsoft_Excel_Worksheet1.xlsx"/><Relationship Id="rId3" Type="http://schemas.openxmlformats.org/officeDocument/2006/relationships/oleObject" Target="../embeddings/Microsoft_Excel_97-2003_Worksheet.xls"/><Relationship Id="rId7" Type="http://schemas.openxmlformats.org/officeDocument/2006/relationships/oleObject" Target="../embeddings/Microsoft_Excel_97-2003_Worksheet2.xls"/><Relationship Id="rId12" Type="http://schemas.openxmlformats.org/officeDocument/2006/relationships/image" Target="../media/image5.emf"/><Relationship Id="rId2" Type="http://schemas.openxmlformats.org/officeDocument/2006/relationships/vmlDrawing" Target="../drawings/vmlDrawing3.vml"/><Relationship Id="rId1" Type="http://schemas.openxmlformats.org/officeDocument/2006/relationships/drawing" Target="../drawings/drawing6.xml"/><Relationship Id="rId6" Type="http://schemas.openxmlformats.org/officeDocument/2006/relationships/image" Target="../media/image2.emf"/><Relationship Id="rId11" Type="http://schemas.openxmlformats.org/officeDocument/2006/relationships/package" Target="../embeddings/Microsoft_Excel_Worksheet.xlsx"/><Relationship Id="rId5" Type="http://schemas.openxmlformats.org/officeDocument/2006/relationships/oleObject" Target="../embeddings/Microsoft_Excel_97-2003_Worksheet1.xls"/><Relationship Id="rId10" Type="http://schemas.openxmlformats.org/officeDocument/2006/relationships/image" Target="../media/image4.emf"/><Relationship Id="rId4" Type="http://schemas.openxmlformats.org/officeDocument/2006/relationships/image" Target="../media/image1.emf"/><Relationship Id="rId9" Type="http://schemas.openxmlformats.org/officeDocument/2006/relationships/package" Target="../embeddings/Microsoft_Excel_Macro-Enabled_Worksheet.xlsm"/><Relationship Id="rId14" Type="http://schemas.openxmlformats.org/officeDocument/2006/relationships/image" Target="../media/image6.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sheetPr>
  <dimension ref="A1:BL325"/>
  <sheetViews>
    <sheetView showGridLines="0" tabSelected="1" zoomScaleNormal="100" zoomScaleSheetLayoutView="85" zoomScalePageLayoutView="80" workbookViewId="0">
      <pane xSplit="27" ySplit="10" topLeftCell="AY256" activePane="bottomRight" state="frozen"/>
      <selection pane="topRight" activeCell="AB1" sqref="AB1"/>
      <selection pane="bottomLeft" activeCell="A11" sqref="A11"/>
      <selection pane="bottomRight" activeCell="BD47" sqref="BD47"/>
    </sheetView>
  </sheetViews>
  <sheetFormatPr baseColWidth="10" defaultColWidth="11.44140625" defaultRowHeight="11.4" outlineLevelCol="1" x14ac:dyDescent="0.2"/>
  <cols>
    <col min="1" max="1" width="15.5546875" style="1" customWidth="1"/>
    <col min="2" max="26" width="13.88671875" style="1" hidden="1" customWidth="1"/>
    <col min="27" max="27" width="24.109375" style="1" customWidth="1"/>
    <col min="28" max="28" width="16.33203125" style="3" customWidth="1"/>
    <col min="29" max="29" width="17.33203125" style="3" hidden="1" customWidth="1" outlineLevel="1"/>
    <col min="30" max="33" width="18.33203125" style="1" hidden="1" customWidth="1" outlineLevel="1"/>
    <col min="34" max="34" width="18.88671875" style="2" hidden="1" customWidth="1" collapsed="1"/>
    <col min="35" max="35" width="12.6640625" style="54" hidden="1" customWidth="1" outlineLevel="1"/>
    <col min="36" max="36" width="13.5546875" style="54" hidden="1" customWidth="1" outlineLevel="1"/>
    <col min="37" max="37" width="15.33203125" style="1" hidden="1" customWidth="1" outlineLevel="1"/>
    <col min="38" max="39" width="15.5546875" style="1" hidden="1" customWidth="1" outlineLevel="1"/>
    <col min="40" max="40" width="14.109375" style="1" hidden="1" customWidth="1" outlineLevel="1"/>
    <col min="41" max="42" width="15.33203125" style="1" hidden="1" customWidth="1" outlineLevel="1"/>
    <col min="43" max="43" width="18.5546875" style="1" hidden="1" customWidth="1" outlineLevel="1"/>
    <col min="44" max="44" width="18.44140625" style="1" hidden="1" customWidth="1" outlineLevel="1"/>
    <col min="45" max="45" width="18.88671875" style="1" hidden="1" customWidth="1" outlineLevel="1"/>
    <col min="46" max="46" width="16.33203125" style="1" hidden="1" customWidth="1" outlineLevel="1"/>
    <col min="47" max="47" width="15.6640625" style="1" hidden="1" customWidth="1" outlineLevel="1"/>
    <col min="48" max="48" width="20" style="1" hidden="1" customWidth="1" outlineLevel="1"/>
    <col min="49" max="49" width="13.44140625" style="1" hidden="1" customWidth="1" outlineLevel="1"/>
    <col min="50" max="50" width="13.6640625" style="1" hidden="1" customWidth="1" outlineLevel="1"/>
    <col min="51" max="51" width="16" style="1" customWidth="1" collapsed="1"/>
    <col min="52" max="52" width="21.33203125" style="1" customWidth="1"/>
    <col min="53" max="53" width="18.5546875" style="1" customWidth="1"/>
    <col min="54" max="54" width="16.44140625" style="1" customWidth="1"/>
    <col min="55" max="55" width="18.5546875" style="1" customWidth="1"/>
    <col min="56" max="56" width="17.5546875" style="1" customWidth="1"/>
    <col min="57" max="57" width="13.33203125" style="1" customWidth="1"/>
    <col min="58" max="58" width="15.109375" style="1" bestFit="1" customWidth="1"/>
    <col min="59" max="59" width="11.33203125" style="1" customWidth="1"/>
    <col min="60" max="60" width="6" style="1" customWidth="1"/>
    <col min="61" max="61" width="14.6640625" style="709" bestFit="1" customWidth="1"/>
    <col min="62" max="62" width="15.88671875" style="1" bestFit="1" customWidth="1"/>
    <col min="63" max="63" width="11.5546875" style="1" bestFit="1" customWidth="1"/>
    <col min="64" max="64" width="10.88671875" style="1" customWidth="1"/>
    <col min="65" max="16384" width="11.44140625" style="1"/>
  </cols>
  <sheetData>
    <row r="1" spans="1:64" ht="13.2" x14ac:dyDescent="0.25">
      <c r="A1" s="768" t="s">
        <v>453</v>
      </c>
      <c r="B1" s="769"/>
      <c r="C1" s="769"/>
      <c r="D1" s="769"/>
      <c r="E1" s="769"/>
      <c r="F1" s="769"/>
      <c r="G1" s="769"/>
      <c r="H1" s="769"/>
      <c r="I1" s="769"/>
      <c r="J1" s="769"/>
      <c r="K1" s="769"/>
      <c r="L1" s="769"/>
      <c r="M1" s="769"/>
      <c r="N1" s="769"/>
      <c r="O1" s="769"/>
      <c r="P1" s="769"/>
      <c r="Q1" s="769"/>
      <c r="R1" s="769"/>
      <c r="S1" s="769"/>
      <c r="T1" s="769"/>
      <c r="U1" s="769"/>
      <c r="V1" s="769"/>
      <c r="W1" s="769"/>
      <c r="X1" s="769"/>
      <c r="Y1" s="769"/>
      <c r="Z1" s="769"/>
      <c r="AA1" s="769"/>
      <c r="AB1" s="769"/>
      <c r="AC1" s="769"/>
      <c r="AD1" s="769"/>
      <c r="AE1" s="769"/>
      <c r="AF1" s="769"/>
      <c r="AG1" s="769"/>
      <c r="AH1" s="769"/>
      <c r="AI1" s="769"/>
      <c r="AJ1" s="769"/>
      <c r="AK1" s="769"/>
      <c r="AL1" s="769"/>
      <c r="AM1" s="769"/>
      <c r="AN1" s="769"/>
      <c r="AO1" s="769"/>
      <c r="AP1" s="769"/>
      <c r="AQ1" s="769"/>
      <c r="AR1" s="769"/>
      <c r="AS1" s="769"/>
      <c r="AT1" s="769"/>
      <c r="AU1" s="769"/>
      <c r="AV1" s="769"/>
      <c r="AW1" s="769"/>
      <c r="AX1" s="769"/>
      <c r="AY1" s="769"/>
      <c r="AZ1" s="769"/>
      <c r="BA1" s="769"/>
      <c r="BB1" s="769"/>
      <c r="BC1" s="769"/>
      <c r="BD1" s="769"/>
      <c r="BE1" s="769"/>
      <c r="BF1" s="769"/>
      <c r="BG1" s="770"/>
    </row>
    <row r="2" spans="1:64" ht="13.2" x14ac:dyDescent="0.25">
      <c r="A2" s="771" t="s">
        <v>657</v>
      </c>
      <c r="B2" s="772"/>
      <c r="C2" s="772"/>
      <c r="D2" s="772"/>
      <c r="E2" s="772"/>
      <c r="F2" s="772"/>
      <c r="G2" s="772"/>
      <c r="H2" s="772"/>
      <c r="I2" s="772"/>
      <c r="J2" s="772"/>
      <c r="K2" s="772"/>
      <c r="L2" s="772"/>
      <c r="M2" s="772"/>
      <c r="N2" s="772"/>
      <c r="O2" s="772"/>
      <c r="P2" s="772"/>
      <c r="Q2" s="772"/>
      <c r="R2" s="772"/>
      <c r="S2" s="772"/>
      <c r="T2" s="772"/>
      <c r="U2" s="772"/>
      <c r="V2" s="772"/>
      <c r="W2" s="772"/>
      <c r="X2" s="772"/>
      <c r="Y2" s="772"/>
      <c r="Z2" s="772"/>
      <c r="AA2" s="772"/>
      <c r="AB2" s="772"/>
      <c r="AC2" s="772"/>
      <c r="AD2" s="772"/>
      <c r="AE2" s="772"/>
      <c r="AF2" s="772"/>
      <c r="AG2" s="772"/>
      <c r="AH2" s="772"/>
      <c r="AI2" s="772"/>
      <c r="AJ2" s="772"/>
      <c r="AK2" s="772"/>
      <c r="AL2" s="772"/>
      <c r="AM2" s="772"/>
      <c r="AN2" s="772"/>
      <c r="AO2" s="772"/>
      <c r="AP2" s="772"/>
      <c r="AQ2" s="772"/>
      <c r="AR2" s="772"/>
      <c r="AS2" s="772"/>
      <c r="AT2" s="772"/>
      <c r="AU2" s="772"/>
      <c r="AV2" s="772"/>
      <c r="AW2" s="772"/>
      <c r="AX2" s="772"/>
      <c r="AY2" s="772"/>
      <c r="AZ2" s="772"/>
      <c r="BA2" s="772"/>
      <c r="BB2" s="772"/>
      <c r="BC2" s="772"/>
      <c r="BD2" s="772"/>
      <c r="BE2" s="772"/>
      <c r="BF2" s="772"/>
      <c r="BG2" s="773"/>
    </row>
    <row r="3" spans="1:64" ht="13.2" x14ac:dyDescent="0.25">
      <c r="A3" s="774" t="s">
        <v>2</v>
      </c>
      <c r="B3" s="775"/>
      <c r="C3" s="775"/>
      <c r="D3" s="775"/>
      <c r="E3" s="775"/>
      <c r="F3" s="775"/>
      <c r="G3" s="775"/>
      <c r="H3" s="775"/>
      <c r="I3" s="775"/>
      <c r="J3" s="775"/>
      <c r="K3" s="775"/>
      <c r="L3" s="775"/>
      <c r="M3" s="775"/>
      <c r="N3" s="775"/>
      <c r="O3" s="775"/>
      <c r="P3" s="775"/>
      <c r="Q3" s="775"/>
      <c r="R3" s="775"/>
      <c r="S3" s="775"/>
      <c r="T3" s="775"/>
      <c r="U3" s="775"/>
      <c r="V3" s="775"/>
      <c r="W3" s="775"/>
      <c r="X3" s="775"/>
      <c r="Y3" s="775"/>
      <c r="Z3" s="775"/>
      <c r="AA3" s="775"/>
      <c r="AB3" s="775"/>
      <c r="AC3" s="775"/>
      <c r="AD3" s="775"/>
      <c r="AE3" s="775"/>
      <c r="AF3" s="775"/>
      <c r="AG3" s="775"/>
      <c r="AH3" s="775"/>
      <c r="AI3" s="775"/>
      <c r="AJ3" s="775"/>
      <c r="AK3" s="775"/>
      <c r="AL3" s="775"/>
      <c r="AM3" s="775"/>
      <c r="AN3" s="775"/>
      <c r="AO3" s="775"/>
      <c r="AP3" s="775"/>
      <c r="AQ3" s="775"/>
      <c r="AR3" s="775"/>
      <c r="AS3" s="775"/>
      <c r="AT3" s="775"/>
      <c r="AU3" s="775"/>
      <c r="AV3" s="775"/>
      <c r="AW3" s="775"/>
      <c r="AX3" s="775"/>
      <c r="AY3" s="775"/>
      <c r="AZ3" s="775"/>
      <c r="BA3" s="775"/>
      <c r="BB3" s="775"/>
      <c r="BC3" s="775"/>
      <c r="BD3" s="775"/>
      <c r="BE3" s="775"/>
      <c r="BF3" s="775"/>
      <c r="BG3" s="776"/>
    </row>
    <row r="4" spans="1:64" ht="13.2" x14ac:dyDescent="0.25">
      <c r="A4" s="771" t="s">
        <v>452</v>
      </c>
      <c r="B4" s="772"/>
      <c r="C4" s="772"/>
      <c r="D4" s="772"/>
      <c r="E4" s="772"/>
      <c r="F4" s="772"/>
      <c r="G4" s="772"/>
      <c r="H4" s="772"/>
      <c r="I4" s="772"/>
      <c r="J4" s="772"/>
      <c r="K4" s="772"/>
      <c r="L4" s="772"/>
      <c r="M4" s="772"/>
      <c r="N4" s="772"/>
      <c r="O4" s="772"/>
      <c r="P4" s="772"/>
      <c r="Q4" s="772"/>
      <c r="R4" s="772"/>
      <c r="S4" s="772"/>
      <c r="T4" s="772"/>
      <c r="U4" s="772"/>
      <c r="V4" s="772"/>
      <c r="W4" s="772"/>
      <c r="X4" s="772"/>
      <c r="Y4" s="772"/>
      <c r="Z4" s="772"/>
      <c r="AA4" s="772"/>
      <c r="AB4" s="772"/>
      <c r="AC4" s="772"/>
      <c r="AD4" s="772"/>
      <c r="AE4" s="772"/>
      <c r="AF4" s="772"/>
      <c r="AG4" s="772"/>
      <c r="AH4" s="772"/>
      <c r="AI4" s="772"/>
      <c r="AJ4" s="772"/>
      <c r="AK4" s="772"/>
      <c r="AL4" s="772"/>
      <c r="AM4" s="772"/>
      <c r="AN4" s="772"/>
      <c r="AO4" s="772"/>
      <c r="AP4" s="772"/>
      <c r="AQ4" s="772"/>
      <c r="AR4" s="772"/>
      <c r="AS4" s="772"/>
      <c r="AT4" s="772"/>
      <c r="AU4" s="772"/>
      <c r="AV4" s="772"/>
      <c r="AW4" s="772"/>
      <c r="AX4" s="772"/>
      <c r="AY4" s="772"/>
      <c r="AZ4" s="772"/>
      <c r="BA4" s="772"/>
      <c r="BB4" s="772"/>
      <c r="BC4" s="772"/>
      <c r="BD4" s="772"/>
      <c r="BE4" s="772"/>
      <c r="BF4" s="772"/>
      <c r="BG4" s="773"/>
      <c r="BI4" s="705"/>
    </row>
    <row r="5" spans="1:64" ht="13.2" x14ac:dyDescent="0.25">
      <c r="A5" s="771" t="s">
        <v>454</v>
      </c>
      <c r="B5" s="772"/>
      <c r="C5" s="772"/>
      <c r="D5" s="772"/>
      <c r="E5" s="772"/>
      <c r="F5" s="772"/>
      <c r="G5" s="772"/>
      <c r="H5" s="772"/>
      <c r="I5" s="772"/>
      <c r="J5" s="772"/>
      <c r="K5" s="772"/>
      <c r="L5" s="772"/>
      <c r="M5" s="772"/>
      <c r="N5" s="772"/>
      <c r="O5" s="772"/>
      <c r="P5" s="772"/>
      <c r="Q5" s="772"/>
      <c r="R5" s="772"/>
      <c r="S5" s="772"/>
      <c r="T5" s="772"/>
      <c r="U5" s="772"/>
      <c r="V5" s="772"/>
      <c r="W5" s="772"/>
      <c r="X5" s="772"/>
      <c r="Y5" s="772"/>
      <c r="Z5" s="772"/>
      <c r="AA5" s="772"/>
      <c r="AB5" s="772"/>
      <c r="AC5" s="772"/>
      <c r="AD5" s="772"/>
      <c r="AE5" s="772"/>
      <c r="AF5" s="772"/>
      <c r="AG5" s="772"/>
      <c r="AH5" s="772"/>
      <c r="AI5" s="772"/>
      <c r="AJ5" s="772"/>
      <c r="AK5" s="772"/>
      <c r="AL5" s="772"/>
      <c r="AM5" s="772"/>
      <c r="AN5" s="772"/>
      <c r="AO5" s="772"/>
      <c r="AP5" s="772"/>
      <c r="AQ5" s="772"/>
      <c r="AR5" s="772"/>
      <c r="AS5" s="772"/>
      <c r="AT5" s="772"/>
      <c r="AU5" s="772"/>
      <c r="AV5" s="772"/>
      <c r="AW5" s="772"/>
      <c r="AX5" s="772"/>
      <c r="AY5" s="772"/>
      <c r="AZ5" s="772"/>
      <c r="BA5" s="772"/>
      <c r="BB5" s="772"/>
      <c r="BC5" s="772"/>
      <c r="BD5" s="772"/>
      <c r="BE5" s="772"/>
      <c r="BF5" s="772"/>
      <c r="BG5" s="773"/>
      <c r="BI5" s="705"/>
    </row>
    <row r="6" spans="1:64" ht="13.8" thickBot="1" x14ac:dyDescent="0.3">
      <c r="A6" s="777" t="s">
        <v>664</v>
      </c>
      <c r="B6" s="778"/>
      <c r="C6" s="778"/>
      <c r="D6" s="778"/>
      <c r="E6" s="778"/>
      <c r="F6" s="778"/>
      <c r="G6" s="778"/>
      <c r="H6" s="778"/>
      <c r="I6" s="778"/>
      <c r="J6" s="778"/>
      <c r="K6" s="778"/>
      <c r="L6" s="778"/>
      <c r="M6" s="778"/>
      <c r="N6" s="778"/>
      <c r="O6" s="778"/>
      <c r="P6" s="778"/>
      <c r="Q6" s="778"/>
      <c r="R6" s="778"/>
      <c r="S6" s="778"/>
      <c r="T6" s="778"/>
      <c r="U6" s="778"/>
      <c r="V6" s="778"/>
      <c r="W6" s="778"/>
      <c r="X6" s="778"/>
      <c r="Y6" s="778"/>
      <c r="Z6" s="778"/>
      <c r="AA6" s="778"/>
      <c r="AB6" s="778"/>
      <c r="AC6" s="778"/>
      <c r="AD6" s="778"/>
      <c r="AE6" s="778"/>
      <c r="AF6" s="778"/>
      <c r="AG6" s="778"/>
      <c r="AH6" s="778"/>
      <c r="AI6" s="778"/>
      <c r="AJ6" s="778"/>
      <c r="AK6" s="778"/>
      <c r="AL6" s="778"/>
      <c r="AM6" s="778"/>
      <c r="AN6" s="778"/>
      <c r="AO6" s="778"/>
      <c r="AP6" s="778"/>
      <c r="AQ6" s="778"/>
      <c r="AR6" s="778"/>
      <c r="AS6" s="778"/>
      <c r="AT6" s="778"/>
      <c r="AU6" s="778"/>
      <c r="AV6" s="778"/>
      <c r="AW6" s="778"/>
      <c r="AX6" s="778"/>
      <c r="AY6" s="778"/>
      <c r="AZ6" s="778"/>
      <c r="BA6" s="778"/>
      <c r="BB6" s="778"/>
      <c r="BC6" s="778"/>
      <c r="BD6" s="778"/>
      <c r="BE6" s="778"/>
      <c r="BF6" s="778"/>
      <c r="BG6" s="779"/>
      <c r="BI6" s="705"/>
    </row>
    <row r="7" spans="1:64" ht="12" thickBot="1" x14ac:dyDescent="0.25">
      <c r="A7" s="14"/>
      <c r="B7" s="14"/>
      <c r="C7" s="14"/>
      <c r="D7" s="14"/>
      <c r="E7" s="14"/>
      <c r="F7" s="14"/>
      <c r="G7" s="14"/>
      <c r="H7" s="14"/>
      <c r="I7" s="14"/>
      <c r="J7" s="14"/>
      <c r="K7" s="14"/>
      <c r="L7" s="14"/>
      <c r="M7" s="14"/>
      <c r="N7" s="14"/>
      <c r="O7" s="14"/>
      <c r="P7" s="14"/>
      <c r="Q7" s="14"/>
      <c r="R7" s="14"/>
      <c r="S7" s="14"/>
      <c r="T7" s="14"/>
      <c r="U7" s="14"/>
      <c r="V7" s="14"/>
      <c r="W7" s="14"/>
      <c r="X7" s="14"/>
      <c r="Y7" s="14"/>
      <c r="Z7" s="14"/>
      <c r="AA7" s="14"/>
      <c r="AB7" s="8"/>
      <c r="AC7" s="8"/>
      <c r="AD7" s="82">
        <v>0</v>
      </c>
      <c r="AE7" s="82">
        <v>0</v>
      </c>
      <c r="AF7" s="82">
        <v>0</v>
      </c>
      <c r="AG7" s="82">
        <v>0</v>
      </c>
      <c r="AH7" s="67"/>
      <c r="AI7" s="64"/>
      <c r="AJ7" s="64"/>
      <c r="AK7" s="14"/>
      <c r="AL7" s="14" t="s">
        <v>0</v>
      </c>
      <c r="AM7" s="14"/>
      <c r="AN7" s="14"/>
      <c r="AO7" s="14"/>
      <c r="AP7" s="14"/>
      <c r="AQ7" s="14"/>
      <c r="AR7" s="14"/>
      <c r="AS7" s="14"/>
      <c r="AT7" s="14"/>
      <c r="AU7" s="14"/>
      <c r="AV7" s="14"/>
      <c r="AW7" s="14"/>
      <c r="AX7" s="67" t="s">
        <v>0</v>
      </c>
      <c r="AY7" s="14"/>
      <c r="AZ7" s="67"/>
      <c r="BA7" s="14"/>
      <c r="BB7" s="14"/>
      <c r="BC7" s="14"/>
      <c r="BD7" s="14"/>
      <c r="BE7" s="14"/>
      <c r="BF7" s="14"/>
      <c r="BI7" s="705"/>
      <c r="BK7" s="761">
        <f>48.88/56.14</f>
        <v>0.87068044175276094</v>
      </c>
    </row>
    <row r="8" spans="1:64" ht="24" customHeight="1" thickBot="1" x14ac:dyDescent="0.3">
      <c r="A8" s="806" t="s">
        <v>4</v>
      </c>
      <c r="B8" s="807"/>
      <c r="C8" s="807"/>
      <c r="D8" s="807"/>
      <c r="E8" s="807"/>
      <c r="F8" s="807"/>
      <c r="G8" s="807"/>
      <c r="H8" s="807"/>
      <c r="I8" s="807"/>
      <c r="J8" s="807"/>
      <c r="K8" s="807"/>
      <c r="L8" s="807"/>
      <c r="M8" s="807"/>
      <c r="N8" s="807"/>
      <c r="O8" s="807"/>
      <c r="P8" s="807"/>
      <c r="Q8" s="807"/>
      <c r="R8" s="807"/>
      <c r="S8" s="807"/>
      <c r="T8" s="807"/>
      <c r="U8" s="807"/>
      <c r="V8" s="807"/>
      <c r="W8" s="807"/>
      <c r="X8" s="807"/>
      <c r="Y8" s="807"/>
      <c r="Z8" s="807"/>
      <c r="AA8" s="808"/>
      <c r="AB8" s="780" t="s">
        <v>310</v>
      </c>
      <c r="AC8" s="208"/>
      <c r="AD8" s="816" t="s">
        <v>421</v>
      </c>
      <c r="AE8" s="807"/>
      <c r="AF8" s="807"/>
      <c r="AG8" s="807"/>
      <c r="AH8" s="780" t="s">
        <v>418</v>
      </c>
      <c r="AI8" s="785" t="s">
        <v>662</v>
      </c>
      <c r="AJ8" s="786"/>
      <c r="AK8" s="787" t="s">
        <v>663</v>
      </c>
      <c r="AL8" s="788"/>
      <c r="AM8" s="789"/>
      <c r="AN8" s="790"/>
      <c r="AO8" s="787"/>
      <c r="AP8" s="788"/>
      <c r="AQ8" s="791"/>
      <c r="AR8" s="786"/>
      <c r="AS8" s="787"/>
      <c r="AT8" s="788"/>
      <c r="AU8" s="787"/>
      <c r="AV8" s="788"/>
      <c r="AW8" s="792" t="s">
        <v>303</v>
      </c>
      <c r="AX8" s="793"/>
      <c r="AY8" s="794" t="s">
        <v>311</v>
      </c>
      <c r="AZ8" s="782" t="s">
        <v>315</v>
      </c>
      <c r="BA8" s="780" t="s">
        <v>312</v>
      </c>
      <c r="BB8" s="780" t="s">
        <v>643</v>
      </c>
      <c r="BC8" s="780" t="s">
        <v>629</v>
      </c>
      <c r="BD8" s="782" t="s">
        <v>313</v>
      </c>
      <c r="BE8" s="780" t="s">
        <v>427</v>
      </c>
      <c r="BF8" s="780" t="s">
        <v>656</v>
      </c>
      <c r="BG8" s="780" t="s">
        <v>433</v>
      </c>
      <c r="BI8" s="705" t="s">
        <v>0</v>
      </c>
    </row>
    <row r="9" spans="1:64" ht="21.6" customHeight="1" thickBot="1" x14ac:dyDescent="0.3">
      <c r="A9" s="197" t="s">
        <v>6</v>
      </c>
      <c r="B9" s="600"/>
      <c r="C9" s="600"/>
      <c r="D9" s="600"/>
      <c r="E9" s="600"/>
      <c r="F9" s="600"/>
      <c r="G9" s="600"/>
      <c r="H9" s="600"/>
      <c r="I9" s="600"/>
      <c r="J9" s="600"/>
      <c r="K9" s="600"/>
      <c r="L9" s="600"/>
      <c r="M9" s="600"/>
      <c r="N9" s="600"/>
      <c r="O9" s="600"/>
      <c r="P9" s="600"/>
      <c r="Q9" s="600"/>
      <c r="R9" s="600"/>
      <c r="S9" s="600"/>
      <c r="T9" s="600"/>
      <c r="U9" s="600"/>
      <c r="V9" s="600"/>
      <c r="W9" s="600"/>
      <c r="X9" s="600"/>
      <c r="Y9" s="600"/>
      <c r="Z9" s="600"/>
      <c r="AA9" s="198" t="s">
        <v>7</v>
      </c>
      <c r="AB9" s="781"/>
      <c r="AC9" s="199" t="s">
        <v>3</v>
      </c>
      <c r="AD9" s="200" t="s">
        <v>9</v>
      </c>
      <c r="AE9" s="600" t="s">
        <v>10</v>
      </c>
      <c r="AF9" s="600" t="s">
        <v>422</v>
      </c>
      <c r="AG9" s="601" t="s">
        <v>423</v>
      </c>
      <c r="AH9" s="781"/>
      <c r="AI9" s="352" t="s">
        <v>301</v>
      </c>
      <c r="AJ9" s="353" t="s">
        <v>302</v>
      </c>
      <c r="AK9" s="354" t="s">
        <v>301</v>
      </c>
      <c r="AL9" s="355" t="s">
        <v>302</v>
      </c>
      <c r="AM9" s="356" t="s">
        <v>301</v>
      </c>
      <c r="AN9" s="353" t="s">
        <v>302</v>
      </c>
      <c r="AO9" s="354" t="s">
        <v>301</v>
      </c>
      <c r="AP9" s="355" t="s">
        <v>302</v>
      </c>
      <c r="AQ9" s="356" t="s">
        <v>301</v>
      </c>
      <c r="AR9" s="353" t="s">
        <v>302</v>
      </c>
      <c r="AS9" s="354" t="s">
        <v>631</v>
      </c>
      <c r="AT9" s="354" t="s">
        <v>302</v>
      </c>
      <c r="AU9" s="357" t="s">
        <v>631</v>
      </c>
      <c r="AV9" s="358" t="s">
        <v>302</v>
      </c>
      <c r="AW9" s="359" t="s">
        <v>301</v>
      </c>
      <c r="AX9" s="359" t="s">
        <v>302</v>
      </c>
      <c r="AY9" s="795"/>
      <c r="AZ9" s="784"/>
      <c r="BA9" s="781"/>
      <c r="BB9" s="781"/>
      <c r="BC9" s="781"/>
      <c r="BD9" s="783"/>
      <c r="BE9" s="781"/>
      <c r="BF9" s="781"/>
      <c r="BG9" s="781"/>
      <c r="BI9" s="710" t="s">
        <v>650</v>
      </c>
      <c r="BJ9" s="704" t="s">
        <v>651</v>
      </c>
    </row>
    <row r="10" spans="1:64" x14ac:dyDescent="0.2">
      <c r="A10" s="239"/>
      <c r="B10" s="240"/>
      <c r="C10" s="240"/>
      <c r="D10" s="240"/>
      <c r="E10" s="240"/>
      <c r="F10" s="240"/>
      <c r="G10" s="240"/>
      <c r="H10" s="240"/>
      <c r="I10" s="240"/>
      <c r="J10" s="240"/>
      <c r="K10" s="240"/>
      <c r="L10" s="240"/>
      <c r="M10" s="240"/>
      <c r="N10" s="240"/>
      <c r="O10" s="240"/>
      <c r="P10" s="240"/>
      <c r="Q10" s="240"/>
      <c r="R10" s="240"/>
      <c r="S10" s="240"/>
      <c r="T10" s="240"/>
      <c r="U10" s="240"/>
      <c r="V10" s="240"/>
      <c r="W10" s="240"/>
      <c r="X10" s="240"/>
      <c r="Y10" s="240"/>
      <c r="Z10" s="240"/>
      <c r="AA10" s="240"/>
      <c r="AB10" s="241">
        <v>0</v>
      </c>
      <c r="AC10" s="242"/>
      <c r="AD10" s="243"/>
      <c r="AE10" s="243"/>
      <c r="AF10" s="243"/>
      <c r="AG10" s="242"/>
      <c r="AH10" s="235"/>
      <c r="AI10" s="242"/>
      <c r="AJ10" s="245"/>
      <c r="AK10" s="244"/>
      <c r="AL10" s="245"/>
      <c r="AM10" s="244"/>
      <c r="AN10" s="245"/>
      <c r="AO10" s="244"/>
      <c r="AP10" s="245"/>
      <c r="AQ10" s="244"/>
      <c r="AR10" s="245"/>
      <c r="AS10" s="244"/>
      <c r="AT10" s="244"/>
      <c r="AU10" s="246"/>
      <c r="AV10" s="244"/>
      <c r="AW10" s="247"/>
      <c r="AX10" s="242"/>
      <c r="AY10" s="235"/>
      <c r="AZ10" s="235"/>
      <c r="BA10" s="248"/>
      <c r="BB10" s="248"/>
      <c r="BC10" s="248"/>
      <c r="BD10" s="235"/>
      <c r="BE10" s="483"/>
      <c r="BF10" s="248"/>
      <c r="BG10" s="483"/>
      <c r="BI10" s="705"/>
      <c r="BJ10" s="99" t="s">
        <v>0</v>
      </c>
    </row>
    <row r="11" spans="1:64" s="70" customFormat="1" ht="15.6" x14ac:dyDescent="0.55000000000000004">
      <c r="A11" s="360"/>
      <c r="B11" s="602"/>
      <c r="C11" s="602"/>
      <c r="D11" s="602"/>
      <c r="E11" s="602"/>
      <c r="F11" s="602"/>
      <c r="G11" s="602"/>
      <c r="H11" s="602"/>
      <c r="I11" s="602"/>
      <c r="J11" s="602"/>
      <c r="K11" s="602"/>
      <c r="L11" s="602"/>
      <c r="M11" s="602"/>
      <c r="N11" s="602"/>
      <c r="O11" s="602"/>
      <c r="P11" s="602"/>
      <c r="Q11" s="602"/>
      <c r="R11" s="602"/>
      <c r="S11" s="602"/>
      <c r="T11" s="602"/>
      <c r="U11" s="602"/>
      <c r="V11" s="602"/>
      <c r="W11" s="602"/>
      <c r="X11" s="602"/>
      <c r="Y11" s="602"/>
      <c r="Z11" s="602"/>
      <c r="AA11" s="603" t="s">
        <v>11</v>
      </c>
      <c r="AB11" s="604">
        <f t="shared" ref="AB11:AH11" si="0">+AB13+AB47+AB111+AB148+AB172+AB194+AB223+AB261+AB282+AB297</f>
        <v>1928274677</v>
      </c>
      <c r="AC11" s="604">
        <f t="shared" si="0"/>
        <v>0</v>
      </c>
      <c r="AD11" s="605">
        <f t="shared" si="0"/>
        <v>0</v>
      </c>
      <c r="AE11" s="605"/>
      <c r="AF11" s="605"/>
      <c r="AG11" s="605">
        <f t="shared" si="0"/>
        <v>0</v>
      </c>
      <c r="AH11" s="361">
        <f t="shared" si="0"/>
        <v>1928274677</v>
      </c>
      <c r="AI11" s="604">
        <f>+AI13+AI47+AI111+AI148+AI172+AI194+AI223+AI261+AI282+AI297</f>
        <v>51522224</v>
      </c>
      <c r="AJ11" s="362">
        <f t="shared" ref="AJ11:AR11" si="1">+AJ13+AJ47+AJ111+AJ148+AJ172+AJ194+AJ223+AJ261+AJ282+AJ297</f>
        <v>51522224</v>
      </c>
      <c r="AK11" s="363">
        <f t="shared" si="1"/>
        <v>29608175</v>
      </c>
      <c r="AL11" s="362">
        <f t="shared" si="1"/>
        <v>29608175</v>
      </c>
      <c r="AM11" s="363">
        <f>+AM13+AM47+AM111+AM148+AM172+AM194+AM223+AM261+AM282+AM297</f>
        <v>0</v>
      </c>
      <c r="AN11" s="362">
        <f>+AN13+AN47+AN111+AN148+AN172+AN194+AN223+AN261+AN282+AN297</f>
        <v>0</v>
      </c>
      <c r="AO11" s="363">
        <f t="shared" si="1"/>
        <v>0</v>
      </c>
      <c r="AP11" s="362">
        <f t="shared" si="1"/>
        <v>0</v>
      </c>
      <c r="AQ11" s="363">
        <f t="shared" si="1"/>
        <v>0</v>
      </c>
      <c r="AR11" s="362">
        <f t="shared" si="1"/>
        <v>0</v>
      </c>
      <c r="AS11" s="363">
        <f t="shared" ref="AS11:BD11" si="2">+AS13+AS47+AS111+AS148+AS172+AS194+AS223+AS261+AS282+AS297</f>
        <v>0</v>
      </c>
      <c r="AT11" s="362">
        <f t="shared" si="2"/>
        <v>0</v>
      </c>
      <c r="AU11" s="364">
        <f t="shared" si="2"/>
        <v>0</v>
      </c>
      <c r="AV11" s="363">
        <f t="shared" si="2"/>
        <v>0</v>
      </c>
      <c r="AW11" s="365">
        <f>+AW13+AW47+AW111+AW148+AW172+AW194+AW223+AW261+AW282+AW297</f>
        <v>81130399</v>
      </c>
      <c r="AX11" s="365">
        <f>+AX13+AX47+AX111+AX148+AX172+AX194+AX223+AX261+AX282+AX297</f>
        <v>81130399</v>
      </c>
      <c r="AY11" s="361">
        <f t="shared" si="2"/>
        <v>1928274677</v>
      </c>
      <c r="AZ11" s="361">
        <f>+AZ13+AZ47+AZ111+AZ148+AZ172+AZ194+AZ223+AZ261+AZ282+AZ297</f>
        <v>1042005383.6899998</v>
      </c>
      <c r="BA11" s="361">
        <f t="shared" si="2"/>
        <v>193854110.40999997</v>
      </c>
      <c r="BB11" s="361">
        <f t="shared" si="2"/>
        <v>0</v>
      </c>
      <c r="BC11" s="361">
        <f t="shared" si="2"/>
        <v>692415182.9000001</v>
      </c>
      <c r="BD11" s="361">
        <f t="shared" si="2"/>
        <v>692415182.9000001</v>
      </c>
      <c r="BE11" s="484">
        <f>(AY11-BD11)/AY11</f>
        <v>0.64091465227492583</v>
      </c>
      <c r="BF11" s="361">
        <f t="shared" ref="BF11" si="3">+BF13+BF47+BF111+BF148+BF172+BF194+BF223+BF261+BF282+BF297</f>
        <v>676891588.64999998</v>
      </c>
      <c r="BG11" s="730">
        <f>AZ11/AY11</f>
        <v>0.54038223709453392</v>
      </c>
      <c r="BH11" s="1"/>
      <c r="BI11" s="703">
        <v>859933930.85000002</v>
      </c>
      <c r="BJ11" s="706">
        <f>+BD11-BI11</f>
        <v>-167518747.94999993</v>
      </c>
      <c r="BK11" s="1"/>
      <c r="BL11" s="1"/>
    </row>
    <row r="12" spans="1:64" s="4" customFormat="1" ht="12" x14ac:dyDescent="0.25">
      <c r="A12" s="366"/>
      <c r="B12" s="606"/>
      <c r="C12" s="606"/>
      <c r="D12" s="606"/>
      <c r="E12" s="606"/>
      <c r="F12" s="606"/>
      <c r="G12" s="606"/>
      <c r="H12" s="606"/>
      <c r="I12" s="606"/>
      <c r="J12" s="606"/>
      <c r="K12" s="606"/>
      <c r="L12" s="606"/>
      <c r="M12" s="606"/>
      <c r="N12" s="606"/>
      <c r="O12" s="606"/>
      <c r="P12" s="606"/>
      <c r="Q12" s="606"/>
      <c r="R12" s="606"/>
      <c r="S12" s="606"/>
      <c r="T12" s="606"/>
      <c r="U12" s="606"/>
      <c r="V12" s="606"/>
      <c r="W12" s="606"/>
      <c r="X12" s="606"/>
      <c r="Y12" s="606"/>
      <c r="Z12" s="606"/>
      <c r="AA12" s="607"/>
      <c r="AB12" s="608"/>
      <c r="AC12" s="608"/>
      <c r="AD12" s="609"/>
      <c r="AE12" s="609"/>
      <c r="AF12" s="609"/>
      <c r="AG12" s="609"/>
      <c r="AH12" s="272"/>
      <c r="AI12" s="608"/>
      <c r="AJ12" s="367"/>
      <c r="AK12" s="368"/>
      <c r="AL12" s="367"/>
      <c r="AM12" s="368"/>
      <c r="AN12" s="367"/>
      <c r="AO12" s="368"/>
      <c r="AP12" s="367"/>
      <c r="AQ12" s="368"/>
      <c r="AR12" s="367"/>
      <c r="AS12" s="368"/>
      <c r="AT12" s="367"/>
      <c r="AU12" s="369"/>
      <c r="AV12" s="368"/>
      <c r="AW12" s="285" t="s">
        <v>0</v>
      </c>
      <c r="AX12" s="608"/>
      <c r="AY12" s="272"/>
      <c r="AZ12" s="610"/>
      <c r="BA12" s="283"/>
      <c r="BB12" s="283"/>
      <c r="BC12" s="283"/>
      <c r="BD12" s="284"/>
      <c r="BE12" s="485"/>
      <c r="BF12" s="283"/>
      <c r="BG12" s="731"/>
      <c r="BH12" s="1"/>
      <c r="BI12" s="711"/>
      <c r="BJ12" s="706">
        <f t="shared" ref="BJ12:BJ75" si="4">+BD12-BI12</f>
        <v>0</v>
      </c>
      <c r="BK12" s="1"/>
      <c r="BL12" s="1"/>
    </row>
    <row r="13" spans="1:64" s="53" customFormat="1" ht="15.6" x14ac:dyDescent="0.55000000000000004">
      <c r="A13" s="366">
        <v>0</v>
      </c>
      <c r="B13" s="606"/>
      <c r="C13" s="606"/>
      <c r="D13" s="606"/>
      <c r="E13" s="606"/>
      <c r="F13" s="606"/>
      <c r="G13" s="606"/>
      <c r="H13" s="606"/>
      <c r="I13" s="606"/>
      <c r="J13" s="606"/>
      <c r="K13" s="606"/>
      <c r="L13" s="606"/>
      <c r="M13" s="606"/>
      <c r="N13" s="606"/>
      <c r="O13" s="606"/>
      <c r="P13" s="606"/>
      <c r="Q13" s="606"/>
      <c r="R13" s="606"/>
      <c r="S13" s="606"/>
      <c r="T13" s="606"/>
      <c r="U13" s="606"/>
      <c r="V13" s="606"/>
      <c r="W13" s="606"/>
      <c r="X13" s="606"/>
      <c r="Y13" s="606"/>
      <c r="Z13" s="606"/>
      <c r="AA13" s="607" t="s">
        <v>12</v>
      </c>
      <c r="AB13" s="611">
        <f>AB14+AB20+AB26+AB32++AB38+AB44</f>
        <v>1679900770</v>
      </c>
      <c r="AC13" s="611">
        <f>AC14+AC20+AC26+AC32++AC38+AC44</f>
        <v>0</v>
      </c>
      <c r="AD13" s="609">
        <f>AD14+AD20+AD26+AD32++AD38+AD44</f>
        <v>0</v>
      </c>
      <c r="AE13" s="609"/>
      <c r="AF13" s="609"/>
      <c r="AG13" s="609">
        <f>AG14+AG20+AG26+AG32++AG38+AG44</f>
        <v>0</v>
      </c>
      <c r="AH13" s="279">
        <f>SUM(AB13:AC13)</f>
        <v>1679900770</v>
      </c>
      <c r="AI13" s="611">
        <f>AI14+AI20+AI26+AI32++AI38+AI44</f>
        <v>0</v>
      </c>
      <c r="AJ13" s="370">
        <f t="shared" ref="AJ13:AU13" si="5">AJ14+AJ20+AJ26+AJ32++AJ38+AJ44</f>
        <v>50799912</v>
      </c>
      <c r="AK13" s="371">
        <f t="shared" si="5"/>
        <v>0</v>
      </c>
      <c r="AL13" s="370">
        <f t="shared" si="5"/>
        <v>27221125</v>
      </c>
      <c r="AM13" s="371">
        <f t="shared" si="5"/>
        <v>0</v>
      </c>
      <c r="AN13" s="370">
        <f t="shared" si="5"/>
        <v>0</v>
      </c>
      <c r="AO13" s="371">
        <f t="shared" si="5"/>
        <v>0</v>
      </c>
      <c r="AP13" s="370">
        <f t="shared" si="5"/>
        <v>0</v>
      </c>
      <c r="AQ13" s="371">
        <f t="shared" si="5"/>
        <v>0</v>
      </c>
      <c r="AR13" s="370">
        <f t="shared" si="5"/>
        <v>0</v>
      </c>
      <c r="AS13" s="371">
        <f>AS14+AS20+AS26+AS32++AS38+AS44</f>
        <v>0</v>
      </c>
      <c r="AT13" s="370">
        <f>AT14+AT20+AT26+AT32++AT38+AT44</f>
        <v>0</v>
      </c>
      <c r="AU13" s="372">
        <f t="shared" si="5"/>
        <v>0</v>
      </c>
      <c r="AV13" s="371">
        <f t="shared" ref="AV13:BD13" si="6">AV14+AV20+AV26+AV32++AV38+AV44</f>
        <v>0</v>
      </c>
      <c r="AW13" s="373">
        <f>AW14+AW20+AW26+AW32++AW38+AW44</f>
        <v>0</v>
      </c>
      <c r="AX13" s="611">
        <f>AX14+AX20+AX26+AX32++AX38+AX44</f>
        <v>78021037</v>
      </c>
      <c r="AY13" s="279">
        <f>AY14+AY20+AY26+AY32++AY38+AY44</f>
        <v>1601879733</v>
      </c>
      <c r="AZ13" s="611">
        <f>AZ14+AZ20+AZ26+AZ32++AZ38+AZ44</f>
        <v>861276757.81999993</v>
      </c>
      <c r="BA13" s="279">
        <f t="shared" si="6"/>
        <v>93592342</v>
      </c>
      <c r="BB13" s="279">
        <f t="shared" si="6"/>
        <v>0</v>
      </c>
      <c r="BC13" s="279">
        <f>+BD13+BB13</f>
        <v>647010633.18000007</v>
      </c>
      <c r="BD13" s="279">
        <f t="shared" si="6"/>
        <v>647010633.18000007</v>
      </c>
      <c r="BE13" s="540">
        <f>(AY13-BD13)/AY13</f>
        <v>0.59609287772916719</v>
      </c>
      <c r="BF13" s="279">
        <f t="shared" ref="BF13" si="7">BF14+BF20+BF26+BF32++BF38+BF44</f>
        <v>647010631.17999995</v>
      </c>
      <c r="BG13" s="732">
        <f>AZ13/AY13</f>
        <v>0.53766630545165894</v>
      </c>
      <c r="BH13" s="1"/>
      <c r="BI13" s="703">
        <v>798404751.03999996</v>
      </c>
      <c r="BJ13" s="706">
        <f t="shared" si="4"/>
        <v>-151394117.8599999</v>
      </c>
      <c r="BK13" s="1"/>
      <c r="BL13" s="1"/>
    </row>
    <row r="14" spans="1:64" s="4" customFormat="1" ht="24" x14ac:dyDescent="0.25">
      <c r="A14" s="374">
        <v>1</v>
      </c>
      <c r="B14" s="612"/>
      <c r="C14" s="612"/>
      <c r="D14" s="612"/>
      <c r="E14" s="612"/>
      <c r="F14" s="612"/>
      <c r="G14" s="612"/>
      <c r="H14" s="612"/>
      <c r="I14" s="612"/>
      <c r="J14" s="612"/>
      <c r="K14" s="612"/>
      <c r="L14" s="612"/>
      <c r="M14" s="612"/>
      <c r="N14" s="612"/>
      <c r="O14" s="612"/>
      <c r="P14" s="612"/>
      <c r="Q14" s="612"/>
      <c r="R14" s="612"/>
      <c r="S14" s="612"/>
      <c r="T14" s="612"/>
      <c r="U14" s="612"/>
      <c r="V14" s="612"/>
      <c r="W14" s="612"/>
      <c r="X14" s="612"/>
      <c r="Y14" s="612"/>
      <c r="Z14" s="612"/>
      <c r="AA14" s="85" t="s">
        <v>13</v>
      </c>
      <c r="AB14" s="43">
        <f>SUM(AB15:AB19)</f>
        <v>1193151526</v>
      </c>
      <c r="AC14" s="43">
        <f>SUM(AC15:AC19)</f>
        <v>0</v>
      </c>
      <c r="AD14" s="44">
        <f>SUM(AD15:AD19)</f>
        <v>0</v>
      </c>
      <c r="AE14" s="44"/>
      <c r="AF14" s="44"/>
      <c r="AG14" s="44">
        <f>SUM(AG15:AG19)</f>
        <v>0</v>
      </c>
      <c r="AH14" s="60">
        <f>SUM(AB14:AC14)</f>
        <v>1193151526</v>
      </c>
      <c r="AI14" s="375">
        <f>SUM(AI15:AI19)</f>
        <v>0</v>
      </c>
      <c r="AJ14" s="46">
        <f t="shared" ref="AJ14:AU14" si="8">SUM(AJ15:AJ19)</f>
        <v>39687432</v>
      </c>
      <c r="AK14" s="47">
        <f t="shared" si="8"/>
        <v>0</v>
      </c>
      <c r="AL14" s="47">
        <f t="shared" si="8"/>
        <v>21266504</v>
      </c>
      <c r="AM14" s="45">
        <f t="shared" si="8"/>
        <v>0</v>
      </c>
      <c r="AN14" s="46">
        <f t="shared" si="8"/>
        <v>0</v>
      </c>
      <c r="AO14" s="47">
        <f t="shared" si="8"/>
        <v>0</v>
      </c>
      <c r="AP14" s="48">
        <f t="shared" si="8"/>
        <v>0</v>
      </c>
      <c r="AQ14" s="45">
        <f t="shared" si="8"/>
        <v>0</v>
      </c>
      <c r="AR14" s="46">
        <f t="shared" si="8"/>
        <v>0</v>
      </c>
      <c r="AS14" s="47">
        <f>SUM(AS15:AS19)</f>
        <v>0</v>
      </c>
      <c r="AT14" s="48">
        <f>SUM(AT15:AT19)</f>
        <v>0</v>
      </c>
      <c r="AU14" s="49">
        <f t="shared" si="8"/>
        <v>0</v>
      </c>
      <c r="AV14" s="45">
        <f t="shared" ref="AV14:BB14" si="9">SUM(AV15:AV19)</f>
        <v>0</v>
      </c>
      <c r="AW14" s="56">
        <f t="shared" si="9"/>
        <v>0</v>
      </c>
      <c r="AX14" s="66">
        <f>SUM(AX15:AX19)</f>
        <v>60953936</v>
      </c>
      <c r="AY14" s="68">
        <f>SUM(AY15:AY19)</f>
        <v>1132197590</v>
      </c>
      <c r="AZ14" s="613">
        <f>SUM(AZ15:AZ19)</f>
        <v>626346521.66999996</v>
      </c>
      <c r="BA14" s="68">
        <f t="shared" si="9"/>
        <v>0</v>
      </c>
      <c r="BB14" s="68">
        <f t="shared" si="9"/>
        <v>0</v>
      </c>
      <c r="BC14" s="68">
        <f>+BD14+BB14</f>
        <v>505851068.33000004</v>
      </c>
      <c r="BD14" s="237">
        <f t="shared" ref="BD14:BD19" si="10">AY14-AZ14-BA14</f>
        <v>505851068.33000004</v>
      </c>
      <c r="BE14" s="546">
        <f>(AY14-BD14)/AY14</f>
        <v>0.55321308506759848</v>
      </c>
      <c r="BF14" s="68">
        <f t="shared" ref="BF14" si="11">SUM(BF15:BF19)</f>
        <v>505851068.32999998</v>
      </c>
      <c r="BG14" s="733">
        <f>AZ14/AY14</f>
        <v>0.55321308506759848</v>
      </c>
      <c r="BH14" s="1"/>
      <c r="BI14" s="703">
        <v>642295521.13</v>
      </c>
      <c r="BJ14" s="706">
        <f t="shared" si="4"/>
        <v>-136444452.79999995</v>
      </c>
      <c r="BK14" s="1"/>
      <c r="BL14" s="1"/>
    </row>
    <row r="15" spans="1:64" s="4" customFormat="1" ht="14.4" x14ac:dyDescent="0.25">
      <c r="A15" s="376" t="s">
        <v>475</v>
      </c>
      <c r="B15" s="614"/>
      <c r="C15" s="614"/>
      <c r="D15" s="614"/>
      <c r="E15" s="614"/>
      <c r="F15" s="614"/>
      <c r="G15" s="614"/>
      <c r="H15" s="614"/>
      <c r="I15" s="614"/>
      <c r="J15" s="614"/>
      <c r="K15" s="614"/>
      <c r="L15" s="614"/>
      <c r="M15" s="614"/>
      <c r="N15" s="614"/>
      <c r="O15" s="614"/>
      <c r="P15" s="614"/>
      <c r="Q15" s="614"/>
      <c r="R15" s="614"/>
      <c r="S15" s="614"/>
      <c r="T15" s="614"/>
      <c r="U15" s="614"/>
      <c r="V15" s="614"/>
      <c r="W15" s="614"/>
      <c r="X15" s="614"/>
      <c r="Y15" s="614"/>
      <c r="Z15" s="614"/>
      <c r="AA15" s="615" t="s">
        <v>14</v>
      </c>
      <c r="AB15" s="377">
        <v>1193151526</v>
      </c>
      <c r="AC15" s="616">
        <v>0</v>
      </c>
      <c r="AD15" s="6">
        <v>0</v>
      </c>
      <c r="AE15" s="6"/>
      <c r="AF15" s="6"/>
      <c r="AG15" s="6"/>
      <c r="AH15" s="59">
        <f>SUM(AB15:AC15)</f>
        <v>1193151526</v>
      </c>
      <c r="AI15" s="617">
        <v>0</v>
      </c>
      <c r="AJ15" s="39">
        <v>39687432</v>
      </c>
      <c r="AK15" s="28"/>
      <c r="AL15" s="29">
        <v>21266504</v>
      </c>
      <c r="AM15" s="38">
        <v>0</v>
      </c>
      <c r="AN15" s="39"/>
      <c r="AO15" s="28">
        <v>0</v>
      </c>
      <c r="AP15" s="29"/>
      <c r="AQ15" s="38"/>
      <c r="AR15" s="39">
        <v>0</v>
      </c>
      <c r="AS15" s="28">
        <v>0</v>
      </c>
      <c r="AT15" s="29"/>
      <c r="AU15" s="21"/>
      <c r="AV15" s="38">
        <v>0</v>
      </c>
      <c r="AW15" s="55">
        <f>AI15+AK15+AM15+AO15+AQ15+AS15+AV15</f>
        <v>0</v>
      </c>
      <c r="AX15" s="618">
        <f>AJ15+AL15+AN15+AP15+AR15+AT15+AU15</f>
        <v>60953936</v>
      </c>
      <c r="AY15" s="345">
        <f>AB15+AW15-AX15</f>
        <v>1132197590</v>
      </c>
      <c r="AZ15" s="619">
        <f>IFERROR(+VLOOKUP(A15,'Base de Datos'!$A$1:$H$75,7,0),0)</f>
        <v>626346521.66999996</v>
      </c>
      <c r="BA15" s="62">
        <f>IFERROR(+VLOOKUP(A15,'Base de Datos'!$A$1:$H$75,6,0),0)</f>
        <v>0</v>
      </c>
      <c r="BB15" s="62">
        <f>IFERROR(+VLOOKUP(A15,'Base de Datos'!$A$1:$H$75,8,0),0)</f>
        <v>0</v>
      </c>
      <c r="BC15" s="68">
        <f>+BD15+BB15</f>
        <v>505851068.33000004</v>
      </c>
      <c r="BD15" s="238">
        <f>AY15-AZ15-BA15</f>
        <v>505851068.33000004</v>
      </c>
      <c r="BE15" s="541">
        <f t="shared" ref="BE15:BE19" si="12">IFERROR(((AY15-BD15)/AY15),0)</f>
        <v>0.55321308506759848</v>
      </c>
      <c r="BF15" s="62">
        <f>IFERROR(+VLOOKUP(A15,'Base de Datos'!$A$1:$K$75,11,0),0)</f>
        <v>505851068.32999998</v>
      </c>
      <c r="BG15" s="734">
        <f t="shared" ref="BG15:BG21" si="13">IFERROR(+(AZ15/AY15),0)</f>
        <v>0.55321308506759848</v>
      </c>
      <c r="BH15" s="1"/>
      <c r="BI15" s="703">
        <v>642295521.13</v>
      </c>
      <c r="BJ15" s="706">
        <f t="shared" si="4"/>
        <v>-136444452.79999995</v>
      </c>
      <c r="BK15" s="1"/>
      <c r="BL15" s="1"/>
    </row>
    <row r="16" spans="1:64" s="4" customFormat="1" ht="12" hidden="1" customHeight="1" x14ac:dyDescent="0.25">
      <c r="A16" s="376">
        <v>102</v>
      </c>
      <c r="B16" s="614"/>
      <c r="C16" s="614"/>
      <c r="D16" s="614"/>
      <c r="E16" s="614"/>
      <c r="F16" s="614"/>
      <c r="G16" s="614"/>
      <c r="H16" s="614"/>
      <c r="I16" s="614"/>
      <c r="J16" s="614"/>
      <c r="K16" s="614"/>
      <c r="L16" s="614"/>
      <c r="M16" s="614"/>
      <c r="N16" s="614"/>
      <c r="O16" s="614"/>
      <c r="P16" s="614"/>
      <c r="Q16" s="614"/>
      <c r="R16" s="614"/>
      <c r="S16" s="614"/>
      <c r="T16" s="614"/>
      <c r="U16" s="614"/>
      <c r="V16" s="614"/>
      <c r="W16" s="614"/>
      <c r="X16" s="614"/>
      <c r="Y16" s="614"/>
      <c r="Z16" s="614"/>
      <c r="AA16" s="615" t="s">
        <v>15</v>
      </c>
      <c r="AB16" s="616">
        <v>0</v>
      </c>
      <c r="AC16" s="616"/>
      <c r="AD16" s="620"/>
      <c r="AE16" s="620"/>
      <c r="AF16" s="620"/>
      <c r="AG16" s="620"/>
      <c r="AH16" s="59">
        <f t="shared" ref="AH16:AH79" si="14">SUM(AB16:AC16)</f>
        <v>0</v>
      </c>
      <c r="AI16" s="617"/>
      <c r="AJ16" s="39"/>
      <c r="AK16" s="28"/>
      <c r="AL16" s="29"/>
      <c r="AM16" s="38"/>
      <c r="AN16" s="39"/>
      <c r="AO16" s="28"/>
      <c r="AP16" s="29"/>
      <c r="AQ16" s="38"/>
      <c r="AR16" s="39"/>
      <c r="AS16" s="28"/>
      <c r="AT16" s="29"/>
      <c r="AU16" s="21">
        <v>0</v>
      </c>
      <c r="AV16" s="38"/>
      <c r="AW16" s="55">
        <f>AI16+AK16+AM16+AO16+AQ16+AV16</f>
        <v>0</v>
      </c>
      <c r="AX16" s="618">
        <f t="shared" ref="AX16:AX46" si="15">AJ16+AL16+AN16+AP16+AR16+AU16</f>
        <v>0</v>
      </c>
      <c r="AY16" s="62">
        <f>AH16+AW16-AX16</f>
        <v>0</v>
      </c>
      <c r="AZ16" s="619">
        <v>0</v>
      </c>
      <c r="BA16" s="62">
        <v>0</v>
      </c>
      <c r="BB16" s="62"/>
      <c r="BC16" s="68">
        <f t="shared" ref="BC16:BC36" si="16">+BD16-BB16</f>
        <v>0</v>
      </c>
      <c r="BD16" s="238">
        <f t="shared" si="10"/>
        <v>0</v>
      </c>
      <c r="BE16" s="541">
        <f t="shared" si="12"/>
        <v>0</v>
      </c>
      <c r="BF16" s="62">
        <v>0</v>
      </c>
      <c r="BG16" s="734">
        <f t="shared" si="13"/>
        <v>0</v>
      </c>
      <c r="BH16" s="1"/>
      <c r="BI16" s="711"/>
      <c r="BJ16" s="706">
        <f t="shared" si="4"/>
        <v>0</v>
      </c>
      <c r="BK16" s="1"/>
      <c r="BL16" s="1"/>
    </row>
    <row r="17" spans="1:64" s="4" customFormat="1" ht="12" hidden="1" customHeight="1" x14ac:dyDescent="0.25">
      <c r="A17" s="376">
        <v>103</v>
      </c>
      <c r="B17" s="614"/>
      <c r="C17" s="614"/>
      <c r="D17" s="614"/>
      <c r="E17" s="614"/>
      <c r="F17" s="614"/>
      <c r="G17" s="614"/>
      <c r="H17" s="614"/>
      <c r="I17" s="614"/>
      <c r="J17" s="614"/>
      <c r="K17" s="614"/>
      <c r="L17" s="614"/>
      <c r="M17" s="614"/>
      <c r="N17" s="614"/>
      <c r="O17" s="614"/>
      <c r="P17" s="614"/>
      <c r="Q17" s="614"/>
      <c r="R17" s="614"/>
      <c r="S17" s="614"/>
      <c r="T17" s="614"/>
      <c r="U17" s="614"/>
      <c r="V17" s="614"/>
      <c r="W17" s="614"/>
      <c r="X17" s="614"/>
      <c r="Y17" s="614"/>
      <c r="Z17" s="614"/>
      <c r="AA17" s="615" t="s">
        <v>16</v>
      </c>
      <c r="AB17" s="616"/>
      <c r="AC17" s="616"/>
      <c r="AD17" s="620"/>
      <c r="AE17" s="620"/>
      <c r="AF17" s="620"/>
      <c r="AG17" s="620"/>
      <c r="AH17" s="59">
        <f t="shared" si="14"/>
        <v>0</v>
      </c>
      <c r="AI17" s="617"/>
      <c r="AJ17" s="39"/>
      <c r="AK17" s="28"/>
      <c r="AL17" s="29"/>
      <c r="AM17" s="38"/>
      <c r="AN17" s="39"/>
      <c r="AO17" s="28"/>
      <c r="AP17" s="29"/>
      <c r="AQ17" s="38"/>
      <c r="AR17" s="39"/>
      <c r="AS17" s="28"/>
      <c r="AT17" s="29"/>
      <c r="AU17" s="21">
        <v>0</v>
      </c>
      <c r="AV17" s="38"/>
      <c r="AW17" s="55">
        <f>AI17+AK17+AM17+AO17+AQ17+AV17</f>
        <v>0</v>
      </c>
      <c r="AX17" s="618">
        <f t="shared" si="15"/>
        <v>0</v>
      </c>
      <c r="AY17" s="62">
        <f>AH17+AW17-AX17</f>
        <v>0</v>
      </c>
      <c r="AZ17" s="619">
        <v>0</v>
      </c>
      <c r="BA17" s="62">
        <v>0</v>
      </c>
      <c r="BB17" s="62"/>
      <c r="BC17" s="68">
        <f t="shared" si="16"/>
        <v>0</v>
      </c>
      <c r="BD17" s="238">
        <f t="shared" si="10"/>
        <v>0</v>
      </c>
      <c r="BE17" s="541">
        <f t="shared" si="12"/>
        <v>0</v>
      </c>
      <c r="BF17" s="62">
        <v>0</v>
      </c>
      <c r="BG17" s="734">
        <f t="shared" si="13"/>
        <v>0</v>
      </c>
      <c r="BH17" s="1"/>
      <c r="BI17" s="711"/>
      <c r="BJ17" s="706">
        <f t="shared" si="4"/>
        <v>0</v>
      </c>
      <c r="BK17" s="1"/>
      <c r="BL17" s="1"/>
    </row>
    <row r="18" spans="1:64" s="4" customFormat="1" ht="12" hidden="1" customHeight="1" x14ac:dyDescent="0.25">
      <c r="A18" s="376">
        <v>104</v>
      </c>
      <c r="B18" s="614"/>
      <c r="C18" s="614"/>
      <c r="D18" s="614"/>
      <c r="E18" s="614"/>
      <c r="F18" s="614"/>
      <c r="G18" s="614"/>
      <c r="H18" s="614"/>
      <c r="I18" s="614"/>
      <c r="J18" s="614"/>
      <c r="K18" s="614"/>
      <c r="L18" s="614"/>
      <c r="M18" s="614"/>
      <c r="N18" s="614"/>
      <c r="O18" s="614"/>
      <c r="P18" s="614"/>
      <c r="Q18" s="614"/>
      <c r="R18" s="614"/>
      <c r="S18" s="614"/>
      <c r="T18" s="614"/>
      <c r="U18" s="614"/>
      <c r="V18" s="614"/>
      <c r="W18" s="614"/>
      <c r="X18" s="614"/>
      <c r="Y18" s="614"/>
      <c r="Z18" s="614"/>
      <c r="AA18" s="615" t="s">
        <v>17</v>
      </c>
      <c r="AB18" s="616">
        <v>0</v>
      </c>
      <c r="AC18" s="616">
        <v>0</v>
      </c>
      <c r="AD18" s="620">
        <v>0</v>
      </c>
      <c r="AE18" s="620"/>
      <c r="AF18" s="620"/>
      <c r="AG18" s="620"/>
      <c r="AH18" s="59">
        <f t="shared" si="14"/>
        <v>0</v>
      </c>
      <c r="AI18" s="617">
        <v>0</v>
      </c>
      <c r="AJ18" s="39">
        <v>0</v>
      </c>
      <c r="AK18" s="28">
        <v>0</v>
      </c>
      <c r="AL18" s="29">
        <v>0</v>
      </c>
      <c r="AM18" s="38">
        <v>0</v>
      </c>
      <c r="AN18" s="39">
        <v>0</v>
      </c>
      <c r="AO18" s="28">
        <v>0</v>
      </c>
      <c r="AP18" s="29">
        <v>0</v>
      </c>
      <c r="AQ18" s="38">
        <v>0</v>
      </c>
      <c r="AR18" s="39">
        <v>0</v>
      </c>
      <c r="AS18" s="28">
        <v>0</v>
      </c>
      <c r="AT18" s="29">
        <v>0</v>
      </c>
      <c r="AU18" s="21">
        <v>0</v>
      </c>
      <c r="AV18" s="38">
        <v>0</v>
      </c>
      <c r="AW18" s="55">
        <f>AI18+AK18+AM18+AO18+AQ18+AV18</f>
        <v>0</v>
      </c>
      <c r="AX18" s="618">
        <f t="shared" si="15"/>
        <v>0</v>
      </c>
      <c r="AY18" s="62">
        <f>AH18+AW18-AX18</f>
        <v>0</v>
      </c>
      <c r="AZ18" s="619">
        <v>0</v>
      </c>
      <c r="BA18" s="62">
        <v>0</v>
      </c>
      <c r="BB18" s="62"/>
      <c r="BC18" s="68">
        <f t="shared" si="16"/>
        <v>0</v>
      </c>
      <c r="BD18" s="238">
        <f t="shared" si="10"/>
        <v>0</v>
      </c>
      <c r="BE18" s="541">
        <f t="shared" si="12"/>
        <v>0</v>
      </c>
      <c r="BF18" s="62">
        <v>0</v>
      </c>
      <c r="BG18" s="734">
        <f t="shared" si="13"/>
        <v>0</v>
      </c>
      <c r="BH18" s="1"/>
      <c r="BI18" s="711"/>
      <c r="BJ18" s="706">
        <f t="shared" si="4"/>
        <v>0</v>
      </c>
      <c r="BK18" s="1"/>
      <c r="BL18" s="1"/>
    </row>
    <row r="19" spans="1:64" s="4" customFormat="1" ht="12" hidden="1" customHeight="1" x14ac:dyDescent="0.25">
      <c r="A19" s="376" t="s">
        <v>638</v>
      </c>
      <c r="B19" s="614"/>
      <c r="C19" s="614"/>
      <c r="D19" s="614"/>
      <c r="E19" s="614"/>
      <c r="F19" s="614"/>
      <c r="G19" s="614"/>
      <c r="H19" s="614"/>
      <c r="I19" s="614"/>
      <c r="J19" s="614"/>
      <c r="K19" s="614"/>
      <c r="L19" s="614"/>
      <c r="M19" s="614"/>
      <c r="N19" s="614"/>
      <c r="O19" s="614"/>
      <c r="P19" s="614"/>
      <c r="Q19" s="614"/>
      <c r="R19" s="614"/>
      <c r="S19" s="614"/>
      <c r="T19" s="614"/>
      <c r="U19" s="614"/>
      <c r="V19" s="614"/>
      <c r="W19" s="614"/>
      <c r="X19" s="614"/>
      <c r="Y19" s="614"/>
      <c r="Z19" s="614"/>
      <c r="AA19" s="615" t="s">
        <v>18</v>
      </c>
      <c r="AB19" s="616">
        <v>0</v>
      </c>
      <c r="AC19" s="616"/>
      <c r="AD19" s="7"/>
      <c r="AE19" s="7"/>
      <c r="AF19" s="7"/>
      <c r="AG19" s="7"/>
      <c r="AH19" s="59">
        <f t="shared" si="14"/>
        <v>0</v>
      </c>
      <c r="AI19" s="617"/>
      <c r="AJ19" s="39"/>
      <c r="AK19" s="28"/>
      <c r="AL19" s="29"/>
      <c r="AM19" s="38">
        <v>0</v>
      </c>
      <c r="AN19" s="39"/>
      <c r="AO19" s="28"/>
      <c r="AP19" s="29"/>
      <c r="AQ19" s="38"/>
      <c r="AR19" s="39"/>
      <c r="AS19" s="28"/>
      <c r="AT19" s="29"/>
      <c r="AU19" s="21"/>
      <c r="AV19" s="38"/>
      <c r="AW19" s="55">
        <v>0</v>
      </c>
      <c r="AX19" s="618">
        <f t="shared" si="15"/>
        <v>0</v>
      </c>
      <c r="AY19" s="345">
        <f>AB19+AW19-AX19</f>
        <v>0</v>
      </c>
      <c r="AZ19" s="619">
        <v>0</v>
      </c>
      <c r="BA19" s="62">
        <v>0</v>
      </c>
      <c r="BB19" s="62"/>
      <c r="BC19" s="68">
        <f t="shared" si="16"/>
        <v>0</v>
      </c>
      <c r="BD19" s="238">
        <f t="shared" si="10"/>
        <v>0</v>
      </c>
      <c r="BE19" s="541">
        <f t="shared" si="12"/>
        <v>0</v>
      </c>
      <c r="BF19" s="62">
        <v>0</v>
      </c>
      <c r="BG19" s="734">
        <f t="shared" si="13"/>
        <v>0</v>
      </c>
      <c r="BH19" s="1"/>
      <c r="BI19" s="711"/>
      <c r="BJ19" s="706">
        <f t="shared" si="4"/>
        <v>0</v>
      </c>
      <c r="BK19" s="1"/>
      <c r="BL19" s="1"/>
    </row>
    <row r="20" spans="1:64" s="42" customFormat="1" ht="24" hidden="1" customHeight="1" x14ac:dyDescent="0.25">
      <c r="A20" s="378">
        <v>2</v>
      </c>
      <c r="B20" s="379"/>
      <c r="C20" s="379"/>
      <c r="D20" s="379"/>
      <c r="E20" s="379"/>
      <c r="F20" s="379"/>
      <c r="G20" s="379"/>
      <c r="H20" s="379"/>
      <c r="I20" s="379"/>
      <c r="J20" s="379"/>
      <c r="K20" s="379"/>
      <c r="L20" s="379"/>
      <c r="M20" s="379"/>
      <c r="N20" s="379"/>
      <c r="O20" s="379"/>
      <c r="P20" s="379"/>
      <c r="Q20" s="379"/>
      <c r="R20" s="379"/>
      <c r="S20" s="379"/>
      <c r="T20" s="379"/>
      <c r="U20" s="379"/>
      <c r="V20" s="379"/>
      <c r="W20" s="379"/>
      <c r="X20" s="379"/>
      <c r="Y20" s="379"/>
      <c r="Z20" s="379"/>
      <c r="AA20" s="85" t="s">
        <v>19</v>
      </c>
      <c r="AB20" s="43">
        <f>SUM(AB21:AB25)</f>
        <v>0</v>
      </c>
      <c r="AC20" s="43">
        <f>SUM(AC21:AC25)</f>
        <v>0</v>
      </c>
      <c r="AD20" s="44">
        <f>SUM(AD21:AD25)</f>
        <v>0</v>
      </c>
      <c r="AE20" s="44"/>
      <c r="AF20" s="44"/>
      <c r="AG20" s="44">
        <f>SUM(AG21:AG25)</f>
        <v>0</v>
      </c>
      <c r="AH20" s="60">
        <f t="shared" si="14"/>
        <v>0</v>
      </c>
      <c r="AI20" s="375">
        <f>SUM(AI21:AI25)</f>
        <v>0</v>
      </c>
      <c r="AJ20" s="46">
        <f>SUM(AJ21:AJ25)</f>
        <v>0</v>
      </c>
      <c r="AK20" s="47">
        <f t="shared" ref="AK20:AV20" si="17">SUM(AK21:AK25)</f>
        <v>0</v>
      </c>
      <c r="AL20" s="48">
        <f t="shared" si="17"/>
        <v>0</v>
      </c>
      <c r="AM20" s="45">
        <f t="shared" si="17"/>
        <v>0</v>
      </c>
      <c r="AN20" s="46">
        <f t="shared" si="17"/>
        <v>0</v>
      </c>
      <c r="AO20" s="47">
        <f t="shared" si="17"/>
        <v>0</v>
      </c>
      <c r="AP20" s="48">
        <f t="shared" si="17"/>
        <v>0</v>
      </c>
      <c r="AQ20" s="45">
        <f t="shared" si="17"/>
        <v>0</v>
      </c>
      <c r="AR20" s="46">
        <f t="shared" si="17"/>
        <v>0</v>
      </c>
      <c r="AS20" s="47">
        <f>SUM(AS21:AS25)</f>
        <v>0</v>
      </c>
      <c r="AT20" s="48">
        <f>SUM(AT21:AT25)</f>
        <v>0</v>
      </c>
      <c r="AU20" s="49">
        <f t="shared" si="17"/>
        <v>0</v>
      </c>
      <c r="AV20" s="45">
        <f t="shared" si="17"/>
        <v>0</v>
      </c>
      <c r="AW20" s="56">
        <f t="shared" ref="AW20:BD20" si="18">SUM(AW21:AW25)</f>
        <v>0</v>
      </c>
      <c r="AX20" s="66">
        <f t="shared" si="18"/>
        <v>0</v>
      </c>
      <c r="AY20" s="68">
        <f>SUM(AY21:AY25)</f>
        <v>0</v>
      </c>
      <c r="AZ20" s="613">
        <f>SUM(AZ21:AZ25)</f>
        <v>0</v>
      </c>
      <c r="BA20" s="68">
        <f t="shared" si="18"/>
        <v>0</v>
      </c>
      <c r="BB20" s="68">
        <f t="shared" si="18"/>
        <v>0</v>
      </c>
      <c r="BC20" s="68">
        <f>+BD20+BB20</f>
        <v>0</v>
      </c>
      <c r="BD20" s="547">
        <f t="shared" si="18"/>
        <v>0</v>
      </c>
      <c r="BE20" s="583" t="e">
        <f>(AY20-BD20)/AY20</f>
        <v>#DIV/0!</v>
      </c>
      <c r="BF20" s="68">
        <f t="shared" ref="BF20" si="19">SUM(BF21:BF25)</f>
        <v>0</v>
      </c>
      <c r="BG20" s="735" t="e">
        <f>AZ20/AY20</f>
        <v>#DIV/0!</v>
      </c>
      <c r="BH20" s="1"/>
      <c r="BI20" s="711"/>
      <c r="BJ20" s="706">
        <f t="shared" si="4"/>
        <v>0</v>
      </c>
      <c r="BK20" s="1"/>
      <c r="BL20" s="1"/>
    </row>
    <row r="21" spans="1:64" s="4" customFormat="1" ht="12" hidden="1" customHeight="1" x14ac:dyDescent="0.25">
      <c r="A21" s="376" t="s">
        <v>476</v>
      </c>
      <c r="B21" s="614"/>
      <c r="C21" s="614"/>
      <c r="D21" s="614"/>
      <c r="E21" s="614"/>
      <c r="F21" s="614"/>
      <c r="G21" s="614"/>
      <c r="H21" s="614"/>
      <c r="I21" s="614"/>
      <c r="J21" s="614"/>
      <c r="K21" s="614"/>
      <c r="L21" s="614"/>
      <c r="M21" s="614"/>
      <c r="N21" s="614"/>
      <c r="O21" s="614"/>
      <c r="P21" s="614"/>
      <c r="Q21" s="614"/>
      <c r="R21" s="614"/>
      <c r="S21" s="614"/>
      <c r="T21" s="614"/>
      <c r="U21" s="614"/>
      <c r="V21" s="614"/>
      <c r="W21" s="614"/>
      <c r="X21" s="614"/>
      <c r="Y21" s="614"/>
      <c r="Z21" s="614"/>
      <c r="AA21" s="615" t="s">
        <v>20</v>
      </c>
      <c r="AB21" s="377"/>
      <c r="AC21" s="616">
        <v>0</v>
      </c>
      <c r="AD21" s="621"/>
      <c r="AE21" s="621"/>
      <c r="AF21" s="621"/>
      <c r="AG21" s="621"/>
      <c r="AH21" s="59">
        <f>SUM(AB21:AC21)</f>
        <v>0</v>
      </c>
      <c r="AI21" s="617">
        <v>0</v>
      </c>
      <c r="AJ21" s="39">
        <v>0</v>
      </c>
      <c r="AK21" s="28">
        <v>0</v>
      </c>
      <c r="AL21" s="29">
        <v>0</v>
      </c>
      <c r="AM21" s="38">
        <v>0</v>
      </c>
      <c r="AN21" s="39">
        <v>0</v>
      </c>
      <c r="AO21" s="28">
        <v>0</v>
      </c>
      <c r="AP21" s="29">
        <v>0</v>
      </c>
      <c r="AQ21" s="38">
        <v>0</v>
      </c>
      <c r="AR21" s="39"/>
      <c r="AS21" s="28">
        <v>0</v>
      </c>
      <c r="AT21" s="29"/>
      <c r="AU21" s="21">
        <v>0</v>
      </c>
      <c r="AV21" s="38">
        <v>0</v>
      </c>
      <c r="AW21" s="55">
        <f>AI21+AK21+AM21+AO21+AQ21+AS21+AV21</f>
        <v>0</v>
      </c>
      <c r="AX21" s="618">
        <f>AJ21+AL21+AN21+AP21+AR21+AT21+AU21</f>
        <v>0</v>
      </c>
      <c r="AY21" s="302">
        <f>AB21+AW21-AX21</f>
        <v>0</v>
      </c>
      <c r="AZ21" s="619">
        <f>IFERROR(+VLOOKUP(A21,'Base de Datos'!$A$1:$H$75,7,0),0)</f>
        <v>0</v>
      </c>
      <c r="BA21" s="62">
        <f>IFERROR(+VLOOKUP(A21,'Base de Datos'!$A$1:$H$75,6,0),0)</f>
        <v>0</v>
      </c>
      <c r="BB21" s="62">
        <f>IFERROR(+VLOOKUP(A21,'Base de Datos'!$A$1:$H$75,8,0),0)</f>
        <v>0</v>
      </c>
      <c r="BC21" s="68">
        <f>+BD21+BB21</f>
        <v>0</v>
      </c>
      <c r="BD21" s="548">
        <f>AY21-AZ21-BA21</f>
        <v>0</v>
      </c>
      <c r="BE21" s="622">
        <f>IFERROR(((AY21-BD21)/AY21),0)</f>
        <v>0</v>
      </c>
      <c r="BF21" s="62">
        <f>IFERROR(+VLOOKUP(F21,'Base de Datos'!$A$1:$H$75,6,0),0)</f>
        <v>0</v>
      </c>
      <c r="BG21" s="734">
        <f t="shared" si="13"/>
        <v>0</v>
      </c>
      <c r="BH21" s="1"/>
      <c r="BI21" s="711"/>
      <c r="BJ21" s="706">
        <f t="shared" si="4"/>
        <v>0</v>
      </c>
      <c r="BK21" s="1"/>
      <c r="BL21" s="1"/>
    </row>
    <row r="22" spans="1:64" s="4" customFormat="1" ht="12" hidden="1" customHeight="1" x14ac:dyDescent="0.25">
      <c r="A22" s="376">
        <v>202</v>
      </c>
      <c r="B22" s="614"/>
      <c r="C22" s="614"/>
      <c r="D22" s="614"/>
      <c r="E22" s="614"/>
      <c r="F22" s="614"/>
      <c r="G22" s="614"/>
      <c r="H22" s="614"/>
      <c r="I22" s="614"/>
      <c r="J22" s="614"/>
      <c r="K22" s="614"/>
      <c r="L22" s="614"/>
      <c r="M22" s="614"/>
      <c r="N22" s="614"/>
      <c r="O22" s="614"/>
      <c r="P22" s="614"/>
      <c r="Q22" s="614"/>
      <c r="R22" s="614"/>
      <c r="S22" s="614"/>
      <c r="T22" s="614"/>
      <c r="U22" s="614"/>
      <c r="V22" s="614"/>
      <c r="W22" s="614"/>
      <c r="X22" s="614"/>
      <c r="Y22" s="614"/>
      <c r="Z22" s="614"/>
      <c r="AA22" s="615" t="s">
        <v>21</v>
      </c>
      <c r="AB22" s="616">
        <v>0</v>
      </c>
      <c r="AC22" s="623"/>
      <c r="AD22" s="621"/>
      <c r="AE22" s="621"/>
      <c r="AF22" s="621"/>
      <c r="AG22" s="621"/>
      <c r="AH22" s="59">
        <f>SUM(AB22:AC22)</f>
        <v>0</v>
      </c>
      <c r="AI22" s="624">
        <v>0</v>
      </c>
      <c r="AJ22" s="35"/>
      <c r="AK22" s="24"/>
      <c r="AL22" s="25"/>
      <c r="AM22" s="34">
        <v>0</v>
      </c>
      <c r="AN22" s="35">
        <v>0</v>
      </c>
      <c r="AO22" s="24"/>
      <c r="AP22" s="25"/>
      <c r="AQ22" s="34"/>
      <c r="AR22" s="35"/>
      <c r="AS22" s="24"/>
      <c r="AT22" s="25"/>
      <c r="AU22" s="19"/>
      <c r="AV22" s="34"/>
      <c r="AW22" s="55">
        <f>AI22+AK22+AM22+AO22+AQ22+AV22</f>
        <v>0</v>
      </c>
      <c r="AX22" s="618">
        <f t="shared" si="15"/>
        <v>0</v>
      </c>
      <c r="AY22" s="302">
        <f>AB22+AW22-AX22</f>
        <v>0</v>
      </c>
      <c r="AZ22" s="619">
        <v>0</v>
      </c>
      <c r="BA22" s="204"/>
      <c r="BB22" s="204"/>
      <c r="BC22" s="68">
        <f t="shared" si="16"/>
        <v>0</v>
      </c>
      <c r="BD22" s="548">
        <f t="shared" ref="BD22:BD46" si="20">AY22-AZ22-BA22</f>
        <v>0</v>
      </c>
      <c r="BE22" s="625" t="s">
        <v>465</v>
      </c>
      <c r="BF22" s="204"/>
      <c r="BG22" s="736">
        <v>0</v>
      </c>
      <c r="BH22" s="1"/>
      <c r="BI22" s="711"/>
      <c r="BJ22" s="706">
        <f t="shared" si="4"/>
        <v>0</v>
      </c>
      <c r="BK22" s="1"/>
      <c r="BL22" s="1"/>
    </row>
    <row r="23" spans="1:64" ht="12" hidden="1" customHeight="1" x14ac:dyDescent="0.25">
      <c r="A23" s="376">
        <v>203</v>
      </c>
      <c r="B23" s="614"/>
      <c r="C23" s="614"/>
      <c r="D23" s="614"/>
      <c r="E23" s="614"/>
      <c r="F23" s="614"/>
      <c r="G23" s="614"/>
      <c r="H23" s="614"/>
      <c r="I23" s="614"/>
      <c r="J23" s="614"/>
      <c r="K23" s="614"/>
      <c r="L23" s="614"/>
      <c r="M23" s="614"/>
      <c r="N23" s="614"/>
      <c r="O23" s="614"/>
      <c r="P23" s="614"/>
      <c r="Q23" s="614"/>
      <c r="R23" s="614"/>
      <c r="S23" s="614"/>
      <c r="T23" s="614"/>
      <c r="U23" s="614"/>
      <c r="V23" s="614"/>
      <c r="W23" s="614"/>
      <c r="X23" s="614"/>
      <c r="Y23" s="614"/>
      <c r="Z23" s="614"/>
      <c r="AA23" s="615" t="s">
        <v>22</v>
      </c>
      <c r="AB23" s="616">
        <v>0</v>
      </c>
      <c r="AC23" s="616">
        <v>0</v>
      </c>
      <c r="AD23" s="626"/>
      <c r="AE23" s="626"/>
      <c r="AF23" s="626"/>
      <c r="AG23" s="626"/>
      <c r="AH23" s="59">
        <f t="shared" si="14"/>
        <v>0</v>
      </c>
      <c r="AI23" s="617">
        <v>0</v>
      </c>
      <c r="AJ23" s="39">
        <v>0</v>
      </c>
      <c r="AK23" s="28">
        <v>0</v>
      </c>
      <c r="AL23" s="29">
        <v>0</v>
      </c>
      <c r="AM23" s="38">
        <v>0</v>
      </c>
      <c r="AN23" s="39">
        <v>0</v>
      </c>
      <c r="AO23" s="28">
        <v>0</v>
      </c>
      <c r="AP23" s="29">
        <v>0</v>
      </c>
      <c r="AQ23" s="38">
        <v>0</v>
      </c>
      <c r="AR23" s="39">
        <v>0</v>
      </c>
      <c r="AS23" s="28">
        <v>0</v>
      </c>
      <c r="AT23" s="29">
        <v>0</v>
      </c>
      <c r="AU23" s="21">
        <v>0</v>
      </c>
      <c r="AV23" s="38">
        <v>0</v>
      </c>
      <c r="AW23" s="55">
        <f>AI23+AK23+AM23+AO23+AQ23+AV23</f>
        <v>0</v>
      </c>
      <c r="AX23" s="618">
        <f t="shared" si="15"/>
        <v>0</v>
      </c>
      <c r="AY23" s="302">
        <f>AB23+AW23-AX23</f>
        <v>0</v>
      </c>
      <c r="AZ23" s="619">
        <v>0</v>
      </c>
      <c r="BA23" s="62">
        <v>0</v>
      </c>
      <c r="BB23" s="62"/>
      <c r="BC23" s="68">
        <f t="shared" si="16"/>
        <v>0</v>
      </c>
      <c r="BD23" s="548">
        <f t="shared" si="20"/>
        <v>0</v>
      </c>
      <c r="BE23" s="627">
        <v>0</v>
      </c>
      <c r="BF23" s="62">
        <v>0</v>
      </c>
      <c r="BG23" s="736" t="s">
        <v>0</v>
      </c>
      <c r="BI23" s="711"/>
      <c r="BJ23" s="706">
        <f t="shared" si="4"/>
        <v>0</v>
      </c>
    </row>
    <row r="24" spans="1:64" s="4" customFormat="1" ht="24" hidden="1" customHeight="1" x14ac:dyDescent="0.25">
      <c r="A24" s="376">
        <v>204</v>
      </c>
      <c r="B24" s="614"/>
      <c r="C24" s="614"/>
      <c r="D24" s="614"/>
      <c r="E24" s="614"/>
      <c r="F24" s="614"/>
      <c r="G24" s="614"/>
      <c r="H24" s="614"/>
      <c r="I24" s="614"/>
      <c r="J24" s="614"/>
      <c r="K24" s="614"/>
      <c r="L24" s="614"/>
      <c r="M24" s="614"/>
      <c r="N24" s="614"/>
      <c r="O24" s="614"/>
      <c r="P24" s="614"/>
      <c r="Q24" s="614"/>
      <c r="R24" s="614"/>
      <c r="S24" s="614"/>
      <c r="T24" s="614"/>
      <c r="U24" s="614"/>
      <c r="V24" s="614"/>
      <c r="W24" s="614"/>
      <c r="X24" s="614"/>
      <c r="Y24" s="614"/>
      <c r="Z24" s="614"/>
      <c r="AA24" s="615" t="s">
        <v>23</v>
      </c>
      <c r="AB24" s="623"/>
      <c r="AC24" s="623"/>
      <c r="AD24" s="621"/>
      <c r="AE24" s="621"/>
      <c r="AF24" s="621"/>
      <c r="AG24" s="621"/>
      <c r="AH24" s="59">
        <f t="shared" si="14"/>
        <v>0</v>
      </c>
      <c r="AI24" s="624"/>
      <c r="AJ24" s="35"/>
      <c r="AK24" s="24"/>
      <c r="AL24" s="25"/>
      <c r="AM24" s="34"/>
      <c r="AN24" s="35"/>
      <c r="AO24" s="24"/>
      <c r="AP24" s="25"/>
      <c r="AQ24" s="34"/>
      <c r="AR24" s="35"/>
      <c r="AS24" s="24"/>
      <c r="AT24" s="25"/>
      <c r="AU24" s="19"/>
      <c r="AV24" s="34"/>
      <c r="AW24" s="55">
        <f>AI24+AK24+AM24+AO24+AQ24+AV24</f>
        <v>0</v>
      </c>
      <c r="AX24" s="618">
        <f t="shared" si="15"/>
        <v>0</v>
      </c>
      <c r="AY24" s="302">
        <f>AB24+AW24-AX24</f>
        <v>0</v>
      </c>
      <c r="AZ24" s="628"/>
      <c r="BA24" s="204"/>
      <c r="BB24" s="204"/>
      <c r="BC24" s="68">
        <f t="shared" si="16"/>
        <v>0</v>
      </c>
      <c r="BD24" s="548">
        <f t="shared" si="20"/>
        <v>0</v>
      </c>
      <c r="BE24" s="629"/>
      <c r="BF24" s="204"/>
      <c r="BG24" s="736" t="s">
        <v>0</v>
      </c>
      <c r="BH24" s="1"/>
      <c r="BI24" s="711"/>
      <c r="BJ24" s="706">
        <f t="shared" si="4"/>
        <v>0</v>
      </c>
      <c r="BK24" s="1"/>
      <c r="BL24" s="1"/>
    </row>
    <row r="25" spans="1:64" s="4" customFormat="1" ht="12" hidden="1" customHeight="1" x14ac:dyDescent="0.25">
      <c r="A25" s="376">
        <v>205</v>
      </c>
      <c r="B25" s="614"/>
      <c r="C25" s="614"/>
      <c r="D25" s="614"/>
      <c r="E25" s="614"/>
      <c r="F25" s="614"/>
      <c r="G25" s="614"/>
      <c r="H25" s="614"/>
      <c r="I25" s="614"/>
      <c r="J25" s="614"/>
      <c r="K25" s="614"/>
      <c r="L25" s="614"/>
      <c r="M25" s="614"/>
      <c r="N25" s="614"/>
      <c r="O25" s="614"/>
      <c r="P25" s="614"/>
      <c r="Q25" s="614"/>
      <c r="R25" s="614"/>
      <c r="S25" s="614"/>
      <c r="T25" s="614"/>
      <c r="U25" s="614"/>
      <c r="V25" s="614"/>
      <c r="W25" s="614"/>
      <c r="X25" s="614"/>
      <c r="Y25" s="614"/>
      <c r="Z25" s="614"/>
      <c r="AA25" s="615" t="s">
        <v>24</v>
      </c>
      <c r="AB25" s="623"/>
      <c r="AC25" s="623"/>
      <c r="AD25" s="621"/>
      <c r="AE25" s="621"/>
      <c r="AF25" s="621"/>
      <c r="AG25" s="621"/>
      <c r="AH25" s="59">
        <f t="shared" si="14"/>
        <v>0</v>
      </c>
      <c r="AI25" s="624"/>
      <c r="AJ25" s="35"/>
      <c r="AK25" s="24"/>
      <c r="AL25" s="25"/>
      <c r="AM25" s="34"/>
      <c r="AN25" s="35"/>
      <c r="AO25" s="24"/>
      <c r="AP25" s="25"/>
      <c r="AQ25" s="34"/>
      <c r="AR25" s="35"/>
      <c r="AS25" s="24"/>
      <c r="AT25" s="25"/>
      <c r="AU25" s="19"/>
      <c r="AV25" s="34"/>
      <c r="AW25" s="55">
        <f>AI25+AK25+AM25+AO25+AQ25+AV25</f>
        <v>0</v>
      </c>
      <c r="AX25" s="618">
        <f t="shared" si="15"/>
        <v>0</v>
      </c>
      <c r="AY25" s="302">
        <f>AB25+AW25-AX25</f>
        <v>0</v>
      </c>
      <c r="AZ25" s="628"/>
      <c r="BA25" s="204"/>
      <c r="BB25" s="204"/>
      <c r="BC25" s="68">
        <f t="shared" si="16"/>
        <v>0</v>
      </c>
      <c r="BD25" s="548">
        <f t="shared" si="20"/>
        <v>0</v>
      </c>
      <c r="BE25" s="629"/>
      <c r="BF25" s="204"/>
      <c r="BG25" s="736" t="s">
        <v>0</v>
      </c>
      <c r="BH25" s="1"/>
      <c r="BI25" s="711"/>
      <c r="BJ25" s="706">
        <f t="shared" si="4"/>
        <v>0</v>
      </c>
      <c r="BK25" s="1"/>
      <c r="BL25" s="1"/>
    </row>
    <row r="26" spans="1:64" s="4" customFormat="1" ht="14.4" x14ac:dyDescent="0.25">
      <c r="A26" s="378">
        <v>3</v>
      </c>
      <c r="B26" s="379"/>
      <c r="C26" s="379"/>
      <c r="D26" s="379"/>
      <c r="E26" s="379"/>
      <c r="F26" s="379"/>
      <c r="G26" s="379"/>
      <c r="H26" s="379"/>
      <c r="I26" s="379"/>
      <c r="J26" s="379"/>
      <c r="K26" s="379"/>
      <c r="L26" s="379"/>
      <c r="M26" s="379"/>
      <c r="N26" s="379"/>
      <c r="O26" s="379"/>
      <c r="P26" s="379"/>
      <c r="Q26" s="379"/>
      <c r="R26" s="379"/>
      <c r="S26" s="379"/>
      <c r="T26" s="379"/>
      <c r="U26" s="379"/>
      <c r="V26" s="379"/>
      <c r="W26" s="379"/>
      <c r="X26" s="379"/>
      <c r="Y26" s="379"/>
      <c r="Z26" s="379"/>
      <c r="AA26" s="85" t="s">
        <v>25</v>
      </c>
      <c r="AB26" s="43">
        <f>SUM(AB27:AB31)</f>
        <v>228752244</v>
      </c>
      <c r="AC26" s="43">
        <f>SUM(AC27:AC31)</f>
        <v>0</v>
      </c>
      <c r="AD26" s="44">
        <f>SUM(AD27:AD31)</f>
        <v>0</v>
      </c>
      <c r="AE26" s="44"/>
      <c r="AF26" s="44"/>
      <c r="AG26" s="44">
        <f>SUM(AG27:AG31)</f>
        <v>0</v>
      </c>
      <c r="AH26" s="60">
        <f t="shared" si="14"/>
        <v>228752244</v>
      </c>
      <c r="AI26" s="375">
        <f>SUM(AI27:AI31)</f>
        <v>0</v>
      </c>
      <c r="AJ26" s="375">
        <f>SUM(AJ27:AJ31)</f>
        <v>3305963</v>
      </c>
      <c r="AK26" s="47">
        <f t="shared" ref="AK26:AV26" si="21">SUM(AK27:AK31)</f>
        <v>0</v>
      </c>
      <c r="AL26" s="48">
        <f t="shared" si="21"/>
        <v>1771500</v>
      </c>
      <c r="AM26" s="45">
        <f t="shared" si="21"/>
        <v>0</v>
      </c>
      <c r="AN26" s="46">
        <f t="shared" si="21"/>
        <v>0</v>
      </c>
      <c r="AO26" s="47">
        <f t="shared" si="21"/>
        <v>0</v>
      </c>
      <c r="AP26" s="48">
        <f t="shared" si="21"/>
        <v>0</v>
      </c>
      <c r="AQ26" s="45">
        <f t="shared" si="21"/>
        <v>0</v>
      </c>
      <c r="AR26" s="46">
        <f t="shared" si="21"/>
        <v>0</v>
      </c>
      <c r="AS26" s="47">
        <f>SUM(AS27:AS31)</f>
        <v>0</v>
      </c>
      <c r="AT26" s="48">
        <f>SUM(AT27:AT31)</f>
        <v>0</v>
      </c>
      <c r="AU26" s="49">
        <f t="shared" si="21"/>
        <v>0</v>
      </c>
      <c r="AV26" s="45">
        <f t="shared" si="21"/>
        <v>0</v>
      </c>
      <c r="AW26" s="56">
        <f t="shared" ref="AW26:BD26" si="22">SUM(AW27:AW31)</f>
        <v>0</v>
      </c>
      <c r="AX26" s="66">
        <f t="shared" si="22"/>
        <v>5077463</v>
      </c>
      <c r="AY26" s="303">
        <f>SUM(AY27:AY31)</f>
        <v>223674781</v>
      </c>
      <c r="AZ26" s="613">
        <f>SUM(AZ27:AZ31)</f>
        <v>94522578.150000006</v>
      </c>
      <c r="BA26" s="68">
        <f t="shared" si="22"/>
        <v>0</v>
      </c>
      <c r="BB26" s="68">
        <f t="shared" si="22"/>
        <v>0</v>
      </c>
      <c r="BC26" s="68">
        <f t="shared" ref="BC26:BC33" si="23">+BD26+BB26</f>
        <v>129152202.84999999</v>
      </c>
      <c r="BD26" s="547">
        <f t="shared" si="22"/>
        <v>129152202.84999999</v>
      </c>
      <c r="BE26" s="583">
        <f t="shared" ref="BE26:BE32" si="24">(AY26-BD26)/AY26</f>
        <v>0.42258934032442397</v>
      </c>
      <c r="BF26" s="68">
        <f t="shared" ref="BF26" si="25">SUM(BF27:BF31)</f>
        <v>129152202.84999999</v>
      </c>
      <c r="BG26" s="735">
        <f t="shared" ref="BG26:BG43" si="26">AZ26/AY26</f>
        <v>0.42258934032442397</v>
      </c>
      <c r="BH26" s="1"/>
      <c r="BI26" s="703">
        <v>134805934.91</v>
      </c>
      <c r="BJ26" s="706">
        <f t="shared" si="4"/>
        <v>-5653732.0600000024</v>
      </c>
      <c r="BK26" s="1"/>
      <c r="BL26" s="1"/>
    </row>
    <row r="27" spans="1:64" s="4" customFormat="1" ht="14.4" x14ac:dyDescent="0.3">
      <c r="A27" s="376" t="s">
        <v>477</v>
      </c>
      <c r="B27" s="614"/>
      <c r="C27" s="614"/>
      <c r="D27" s="614"/>
      <c r="E27" s="614"/>
      <c r="F27" s="614"/>
      <c r="G27" s="614"/>
      <c r="H27" s="614"/>
      <c r="I27" s="614"/>
      <c r="J27" s="614"/>
      <c r="K27" s="614"/>
      <c r="L27" s="614"/>
      <c r="M27" s="614"/>
      <c r="N27" s="614"/>
      <c r="O27" s="614"/>
      <c r="P27" s="614"/>
      <c r="Q27" s="614"/>
      <c r="R27" s="614"/>
      <c r="S27" s="614"/>
      <c r="T27" s="614"/>
      <c r="U27" s="614"/>
      <c r="V27" s="614"/>
      <c r="W27" s="614"/>
      <c r="X27" s="614"/>
      <c r="Y27" s="614"/>
      <c r="Z27" s="614"/>
      <c r="AA27" s="615" t="s">
        <v>26</v>
      </c>
      <c r="AB27" s="728">
        <v>8794308</v>
      </c>
      <c r="AC27" s="616">
        <v>0</v>
      </c>
      <c r="AD27" s="621"/>
      <c r="AE27" s="621"/>
      <c r="AF27" s="621"/>
      <c r="AG27" s="621"/>
      <c r="AH27" s="59">
        <f t="shared" si="14"/>
        <v>8794308</v>
      </c>
      <c r="AI27" s="617">
        <v>0</v>
      </c>
      <c r="AJ27" s="39">
        <v>0</v>
      </c>
      <c r="AK27" s="28">
        <v>0</v>
      </c>
      <c r="AL27" s="29">
        <v>0</v>
      </c>
      <c r="AM27" s="38">
        <v>0</v>
      </c>
      <c r="AN27" s="39">
        <v>0</v>
      </c>
      <c r="AO27" s="28"/>
      <c r="AP27" s="29"/>
      <c r="AQ27" s="38">
        <v>0</v>
      </c>
      <c r="AR27" s="39">
        <v>0</v>
      </c>
      <c r="AS27" s="28">
        <v>0</v>
      </c>
      <c r="AT27" s="29">
        <v>0</v>
      </c>
      <c r="AU27" s="630"/>
      <c r="AV27" s="38">
        <v>0</v>
      </c>
      <c r="AW27" s="55">
        <f t="shared" ref="AW27:AW41" si="27">AI27+AK27+AM27+AO27+AQ27+AS27+AV27</f>
        <v>0</v>
      </c>
      <c r="AX27" s="618">
        <f>AJ27+AL27+AN27+AP27+AR27+AT27+AU27</f>
        <v>0</v>
      </c>
      <c r="AY27" s="302">
        <f t="shared" ref="AY27:AY43" si="28">AB27+AW27-AX27</f>
        <v>8794308</v>
      </c>
      <c r="AZ27" s="619">
        <f>IFERROR(+VLOOKUP(A27,'Base de Datos'!$A$1:$H$75,7,0),0)</f>
        <v>3016760</v>
      </c>
      <c r="BA27" s="62">
        <f>IFERROR(+VLOOKUP(A27,'Base de Datos'!$A$1:$H$75,6,0),0)</f>
        <v>0</v>
      </c>
      <c r="BB27" s="62">
        <f>IFERROR(+VLOOKUP(A27,'Base de Datos'!$A$1:$H$75,8,0),0)</f>
        <v>0</v>
      </c>
      <c r="BC27" s="68">
        <f t="shared" si="23"/>
        <v>5777548</v>
      </c>
      <c r="BD27" s="548">
        <f t="shared" si="20"/>
        <v>5777548</v>
      </c>
      <c r="BE27" s="622">
        <f t="shared" ref="BE27:BE31" si="29">IFERROR(((AY27-BD27)/AY27),0)</f>
        <v>0.34303551797367116</v>
      </c>
      <c r="BF27" s="62">
        <f>IFERROR(+VLOOKUP(A27,'Base de Datos'!$A$1:$K$75,11,0),0)</f>
        <v>5777548</v>
      </c>
      <c r="BG27" s="734">
        <f t="shared" ref="BG27:BG31" si="30">IFERROR(+(AZ27/AY27),0)</f>
        <v>0.34303551797367116</v>
      </c>
      <c r="BH27" s="1"/>
      <c r="BI27" s="703">
        <v>5656557</v>
      </c>
      <c r="BJ27" s="706">
        <f t="shared" si="4"/>
        <v>120991</v>
      </c>
    </row>
    <row r="28" spans="1:64" s="4" customFormat="1" ht="22.8" x14ac:dyDescent="0.3">
      <c r="A28" s="376" t="s">
        <v>478</v>
      </c>
      <c r="B28" s="614"/>
      <c r="C28" s="614"/>
      <c r="D28" s="614"/>
      <c r="E28" s="614"/>
      <c r="F28" s="614"/>
      <c r="G28" s="614"/>
      <c r="H28" s="614"/>
      <c r="I28" s="614"/>
      <c r="J28" s="614"/>
      <c r="K28" s="614"/>
      <c r="L28" s="614"/>
      <c r="M28" s="614"/>
      <c r="N28" s="614"/>
      <c r="O28" s="614"/>
      <c r="P28" s="614"/>
      <c r="Q28" s="614"/>
      <c r="R28" s="614"/>
      <c r="S28" s="614"/>
      <c r="T28" s="614"/>
      <c r="U28" s="614"/>
      <c r="V28" s="614"/>
      <c r="W28" s="614"/>
      <c r="X28" s="614"/>
      <c r="Y28" s="614"/>
      <c r="Z28" s="614"/>
      <c r="AA28" s="615" t="s">
        <v>27</v>
      </c>
      <c r="AB28" s="728">
        <v>10160670</v>
      </c>
      <c r="AC28" s="616">
        <v>0</v>
      </c>
      <c r="AD28" s="621"/>
      <c r="AE28" s="621"/>
      <c r="AF28" s="621"/>
      <c r="AG28" s="621"/>
      <c r="AH28" s="59">
        <f t="shared" si="14"/>
        <v>10160670</v>
      </c>
      <c r="AI28" s="617">
        <v>0</v>
      </c>
      <c r="AJ28" s="39"/>
      <c r="AK28" s="28"/>
      <c r="AL28" s="29">
        <v>0</v>
      </c>
      <c r="AM28" s="38">
        <v>0</v>
      </c>
      <c r="AN28" s="39">
        <v>0</v>
      </c>
      <c r="AO28" s="28">
        <v>0</v>
      </c>
      <c r="AP28" s="29"/>
      <c r="AQ28" s="38">
        <v>0</v>
      </c>
      <c r="AR28" s="39">
        <v>0</v>
      </c>
      <c r="AS28" s="28">
        <v>0</v>
      </c>
      <c r="AT28" s="29">
        <v>0</v>
      </c>
      <c r="AU28" s="630"/>
      <c r="AV28" s="38">
        <v>0</v>
      </c>
      <c r="AW28" s="55">
        <f t="shared" si="27"/>
        <v>0</v>
      </c>
      <c r="AX28" s="618">
        <f>AJ28+AL28+AN28+AP28+AR28+AT28+AU28</f>
        <v>0</v>
      </c>
      <c r="AY28" s="302">
        <f>AB28+AW28-AX28</f>
        <v>10160670</v>
      </c>
      <c r="AZ28" s="619">
        <f>IFERROR(+VLOOKUP(A28,'Base de Datos'!$A$1:$H$75,7,0),0)</f>
        <v>6148800</v>
      </c>
      <c r="BA28" s="62">
        <f>IFERROR(+VLOOKUP(A28,'Base de Datos'!$A$1:$H$75,6,0),0)</f>
        <v>0</v>
      </c>
      <c r="BB28" s="62">
        <f>IFERROR(+VLOOKUP(A28,'Base de Datos'!$A$1:$H$75,8,0),0)</f>
        <v>0</v>
      </c>
      <c r="BC28" s="68">
        <f>+BD28+BB28</f>
        <v>4011870</v>
      </c>
      <c r="BD28" s="548">
        <f>AY28-AZ28-BA28</f>
        <v>4011870</v>
      </c>
      <c r="BE28" s="622">
        <f t="shared" si="29"/>
        <v>0.60515694339054416</v>
      </c>
      <c r="BF28" s="62">
        <f>IFERROR(+VLOOKUP(A28,'Base de Datos'!$A$1:$K$75,11,0),0)</f>
        <v>4011870</v>
      </c>
      <c r="BG28" s="734">
        <f t="shared" si="30"/>
        <v>0.60515694339054416</v>
      </c>
      <c r="BH28" s="1"/>
      <c r="BI28" s="703">
        <v>7932900</v>
      </c>
      <c r="BJ28" s="706">
        <f t="shared" si="4"/>
        <v>-3921030</v>
      </c>
    </row>
    <row r="29" spans="1:64" s="4" customFormat="1" ht="14.4" x14ac:dyDescent="0.3">
      <c r="A29" s="376" t="s">
        <v>537</v>
      </c>
      <c r="B29" s="614"/>
      <c r="C29" s="614"/>
      <c r="D29" s="614"/>
      <c r="E29" s="614"/>
      <c r="F29" s="614"/>
      <c r="G29" s="614"/>
      <c r="H29" s="614"/>
      <c r="I29" s="614"/>
      <c r="J29" s="614"/>
      <c r="K29" s="614"/>
      <c r="L29" s="614"/>
      <c r="M29" s="614"/>
      <c r="N29" s="614"/>
      <c r="O29" s="614"/>
      <c r="P29" s="614"/>
      <c r="Q29" s="614"/>
      <c r="R29" s="614"/>
      <c r="S29" s="614"/>
      <c r="T29" s="614"/>
      <c r="U29" s="614"/>
      <c r="V29" s="614"/>
      <c r="W29" s="614"/>
      <c r="X29" s="614"/>
      <c r="Y29" s="614"/>
      <c r="Z29" s="614"/>
      <c r="AA29" s="615" t="s">
        <v>28</v>
      </c>
      <c r="AB29" s="728">
        <v>109960788</v>
      </c>
      <c r="AC29" s="716">
        <v>0</v>
      </c>
      <c r="AD29" s="621"/>
      <c r="AE29" s="621"/>
      <c r="AF29" s="621"/>
      <c r="AG29" s="621"/>
      <c r="AH29" s="717">
        <f t="shared" si="14"/>
        <v>109960788</v>
      </c>
      <c r="AI29" s="716">
        <v>0</v>
      </c>
      <c r="AJ29" s="718">
        <v>3305963</v>
      </c>
      <c r="AK29" s="719">
        <v>0</v>
      </c>
      <c r="AL29" s="718">
        <v>1771500</v>
      </c>
      <c r="AM29" s="719">
        <v>0</v>
      </c>
      <c r="AN29" s="718">
        <v>0</v>
      </c>
      <c r="AO29" s="719">
        <v>0</v>
      </c>
      <c r="AP29" s="718"/>
      <c r="AQ29" s="719">
        <v>0</v>
      </c>
      <c r="AR29" s="718">
        <v>0</v>
      </c>
      <c r="AS29" s="719">
        <v>0</v>
      </c>
      <c r="AT29" s="718"/>
      <c r="AU29" s="720"/>
      <c r="AV29" s="719">
        <v>0</v>
      </c>
      <c r="AW29" s="721">
        <f t="shared" si="27"/>
        <v>0</v>
      </c>
      <c r="AX29" s="716">
        <f>AJ29+AL29+AN29+AP29+AR29+AT29+AU29</f>
        <v>5077463</v>
      </c>
      <c r="AY29" s="722">
        <f t="shared" si="28"/>
        <v>104883325</v>
      </c>
      <c r="AZ29" s="723">
        <f>IFERROR(+VLOOKUP(A29,'Base de Datos'!$A$1:$H$75,7,0),0)</f>
        <v>0</v>
      </c>
      <c r="BA29" s="717">
        <f>IFERROR(+VLOOKUP(A29,'Base de Datos'!$A$1:$H$75,6,0),0)</f>
        <v>0</v>
      </c>
      <c r="BB29" s="717">
        <f>IFERROR(+VLOOKUP(A29,'Base de Datos'!$A$1:$H$75,8,0),0)</f>
        <v>0</v>
      </c>
      <c r="BC29" s="724">
        <f t="shared" si="23"/>
        <v>104883325</v>
      </c>
      <c r="BD29" s="548">
        <f>AY29-AZ29-BA29</f>
        <v>104883325</v>
      </c>
      <c r="BE29" s="725">
        <f t="shared" si="29"/>
        <v>0</v>
      </c>
      <c r="BF29" s="62">
        <f>IFERROR(+VLOOKUP(A29,'Base de Datos'!$A$1:$K$75,11,0),0)</f>
        <v>104883325</v>
      </c>
      <c r="BG29" s="737">
        <f t="shared" si="30"/>
        <v>0</v>
      </c>
      <c r="BH29" s="1"/>
      <c r="BI29" s="711">
        <v>109084994.90000001</v>
      </c>
      <c r="BJ29" s="706">
        <f t="shared" si="4"/>
        <v>-4201669.900000006</v>
      </c>
    </row>
    <row r="30" spans="1:64" s="4" customFormat="1" ht="14.4" x14ac:dyDescent="0.3">
      <c r="A30" s="376" t="s">
        <v>479</v>
      </c>
      <c r="B30" s="614"/>
      <c r="C30" s="614"/>
      <c r="D30" s="614"/>
      <c r="E30" s="614"/>
      <c r="F30" s="614"/>
      <c r="G30" s="614"/>
      <c r="H30" s="614"/>
      <c r="I30" s="614"/>
      <c r="J30" s="614"/>
      <c r="K30" s="614"/>
      <c r="L30" s="614"/>
      <c r="M30" s="614"/>
      <c r="N30" s="614"/>
      <c r="O30" s="614"/>
      <c r="P30" s="614"/>
      <c r="Q30" s="614"/>
      <c r="R30" s="614"/>
      <c r="S30" s="614"/>
      <c r="T30" s="614"/>
      <c r="U30" s="614"/>
      <c r="V30" s="614"/>
      <c r="W30" s="614"/>
      <c r="X30" s="614"/>
      <c r="Y30" s="614"/>
      <c r="Z30" s="614"/>
      <c r="AA30" s="615" t="s">
        <v>29</v>
      </c>
      <c r="AB30" s="728">
        <v>96781566</v>
      </c>
      <c r="AC30" s="616">
        <v>0</v>
      </c>
      <c r="AD30" s="621"/>
      <c r="AE30" s="621"/>
      <c r="AF30" s="621"/>
      <c r="AG30" s="621"/>
      <c r="AH30" s="59">
        <f t="shared" si="14"/>
        <v>96781566</v>
      </c>
      <c r="AI30" s="617">
        <v>0</v>
      </c>
      <c r="AJ30" s="39">
        <v>0</v>
      </c>
      <c r="AK30" s="28">
        <v>0</v>
      </c>
      <c r="AL30" s="29">
        <v>0</v>
      </c>
      <c r="AM30" s="38">
        <v>0</v>
      </c>
      <c r="AN30" s="39">
        <v>0</v>
      </c>
      <c r="AO30" s="28"/>
      <c r="AP30" s="29"/>
      <c r="AQ30" s="38">
        <v>0</v>
      </c>
      <c r="AR30" s="39">
        <v>0</v>
      </c>
      <c r="AS30" s="28">
        <v>0</v>
      </c>
      <c r="AT30" s="29">
        <v>0</v>
      </c>
      <c r="AU30" s="630"/>
      <c r="AV30" s="38">
        <v>0</v>
      </c>
      <c r="AW30" s="55">
        <f t="shared" si="27"/>
        <v>0</v>
      </c>
      <c r="AX30" s="618">
        <f>AJ30+AL30+AN30+AP30+AR30+AT30+AU30</f>
        <v>0</v>
      </c>
      <c r="AY30" s="345">
        <f t="shared" si="28"/>
        <v>96781566</v>
      </c>
      <c r="AZ30" s="619">
        <f>IFERROR(+VLOOKUP(A30,'Base de Datos'!$A$1:$H$75,7,0),0)</f>
        <v>85175178.150000006</v>
      </c>
      <c r="BA30" s="62">
        <f>IFERROR(+VLOOKUP(A30,'Base de Datos'!$A$1:$H$75,6,0),0)</f>
        <v>0</v>
      </c>
      <c r="BB30" s="62">
        <f>IFERROR(+VLOOKUP(A30,'Base de Datos'!$A$1:$H$75,8,0),0)</f>
        <v>0</v>
      </c>
      <c r="BC30" s="68">
        <f>+BD30+BB30</f>
        <v>11606387.849999994</v>
      </c>
      <c r="BD30" s="548">
        <f t="shared" si="20"/>
        <v>11606387.849999994</v>
      </c>
      <c r="BE30" s="622">
        <f t="shared" si="29"/>
        <v>0.88007646156500507</v>
      </c>
      <c r="BF30" s="62">
        <f>IFERROR(+VLOOKUP(A30,'Base de Datos'!$A$1:$K$75,11,0),0)</f>
        <v>11606387.85</v>
      </c>
      <c r="BG30" s="734">
        <f t="shared" si="30"/>
        <v>0.88007646156500507</v>
      </c>
      <c r="BH30" s="1"/>
      <c r="BI30" s="711">
        <v>9295746.5099999998</v>
      </c>
      <c r="BJ30" s="706">
        <f t="shared" si="4"/>
        <v>2310641.3399999943</v>
      </c>
    </row>
    <row r="31" spans="1:64" s="4" customFormat="1" ht="14.4" x14ac:dyDescent="0.3">
      <c r="A31" s="376" t="s">
        <v>480</v>
      </c>
      <c r="B31" s="614"/>
      <c r="C31" s="614"/>
      <c r="D31" s="614"/>
      <c r="E31" s="614"/>
      <c r="F31" s="614"/>
      <c r="G31" s="614"/>
      <c r="H31" s="614"/>
      <c r="I31" s="614"/>
      <c r="J31" s="614"/>
      <c r="K31" s="614"/>
      <c r="L31" s="614"/>
      <c r="M31" s="614"/>
      <c r="N31" s="614"/>
      <c r="O31" s="614"/>
      <c r="P31" s="614"/>
      <c r="Q31" s="614"/>
      <c r="R31" s="614"/>
      <c r="S31" s="614"/>
      <c r="T31" s="614"/>
      <c r="U31" s="614"/>
      <c r="V31" s="614"/>
      <c r="W31" s="614"/>
      <c r="X31" s="614"/>
      <c r="Y31" s="614"/>
      <c r="Z31" s="614"/>
      <c r="AA31" s="615" t="s">
        <v>30</v>
      </c>
      <c r="AB31" s="728">
        <v>3054912</v>
      </c>
      <c r="AC31" s="616">
        <v>0</v>
      </c>
      <c r="AD31" s="621"/>
      <c r="AE31" s="621"/>
      <c r="AF31" s="621"/>
      <c r="AG31" s="621"/>
      <c r="AH31" s="59">
        <f t="shared" si="14"/>
        <v>3054912</v>
      </c>
      <c r="AI31" s="617">
        <v>0</v>
      </c>
      <c r="AJ31" s="39"/>
      <c r="AK31" s="28">
        <v>0</v>
      </c>
      <c r="AL31" s="29">
        <v>0</v>
      </c>
      <c r="AM31" s="38">
        <v>0</v>
      </c>
      <c r="AN31" s="39">
        <v>0</v>
      </c>
      <c r="AO31" s="28"/>
      <c r="AP31" s="29"/>
      <c r="AQ31" s="38">
        <v>0</v>
      </c>
      <c r="AR31" s="39">
        <v>0</v>
      </c>
      <c r="AS31" s="28">
        <v>0</v>
      </c>
      <c r="AT31" s="29">
        <v>0</v>
      </c>
      <c r="AU31" s="630"/>
      <c r="AV31" s="38"/>
      <c r="AW31" s="55">
        <f t="shared" si="27"/>
        <v>0</v>
      </c>
      <c r="AX31" s="618">
        <f>AJ31+AL31+AN31+AP31+AR31+AT31+AU31</f>
        <v>0</v>
      </c>
      <c r="AY31" s="345">
        <f t="shared" si="28"/>
        <v>3054912</v>
      </c>
      <c r="AZ31" s="619">
        <f>IFERROR(+VLOOKUP(A31,'Base de Datos'!$A$1:$H$75,7,0),0)</f>
        <v>181840</v>
      </c>
      <c r="BA31" s="62">
        <f>IFERROR(+VLOOKUP(A31,'Base de Datos'!$A$1:$H$75,6,0),0)</f>
        <v>0</v>
      </c>
      <c r="BB31" s="62">
        <f>IFERROR(+VLOOKUP(A31,'Base de Datos'!$A$1:$H$75,8,0),0)</f>
        <v>0</v>
      </c>
      <c r="BC31" s="68">
        <f t="shared" si="23"/>
        <v>2873072</v>
      </c>
      <c r="BD31" s="548">
        <f>AY31-AZ31-BA31</f>
        <v>2873072</v>
      </c>
      <c r="BE31" s="622">
        <f t="shared" si="29"/>
        <v>5.9523809523809521E-2</v>
      </c>
      <c r="BF31" s="62">
        <f>IFERROR(+VLOOKUP(A31,'Base de Datos'!$A$1:$K$75,11,0),0)</f>
        <v>2873072</v>
      </c>
      <c r="BG31" s="734">
        <f t="shared" si="30"/>
        <v>5.9523809523809521E-2</v>
      </c>
      <c r="BH31" s="1"/>
      <c r="BI31" s="711">
        <v>2835736.5</v>
      </c>
      <c r="BJ31" s="706">
        <f t="shared" si="4"/>
        <v>37335.5</v>
      </c>
    </row>
    <row r="32" spans="1:64" s="42" customFormat="1" ht="36" x14ac:dyDescent="0.25">
      <c r="A32" s="378">
        <v>4</v>
      </c>
      <c r="B32" s="379"/>
      <c r="C32" s="379"/>
      <c r="D32" s="379"/>
      <c r="E32" s="379"/>
      <c r="F32" s="379"/>
      <c r="G32" s="379"/>
      <c r="H32" s="379"/>
      <c r="I32" s="379"/>
      <c r="J32" s="379"/>
      <c r="K32" s="379"/>
      <c r="L32" s="379"/>
      <c r="M32" s="379"/>
      <c r="N32" s="379"/>
      <c r="O32" s="379"/>
      <c r="P32" s="379"/>
      <c r="Q32" s="379"/>
      <c r="R32" s="379"/>
      <c r="S32" s="379"/>
      <c r="T32" s="379"/>
      <c r="U32" s="379"/>
      <c r="V32" s="379"/>
      <c r="W32" s="379"/>
      <c r="X32" s="379"/>
      <c r="Y32" s="379"/>
      <c r="Z32" s="379"/>
      <c r="AA32" s="85" t="s">
        <v>31</v>
      </c>
      <c r="AB32" s="43">
        <f>SUM(AB33:AB37)</f>
        <v>127884000</v>
      </c>
      <c r="AC32" s="43">
        <f>SUM(AC33:AC37)</f>
        <v>0</v>
      </c>
      <c r="AD32" s="44">
        <f>SUM(AD33:AD37)</f>
        <v>0</v>
      </c>
      <c r="AE32" s="44"/>
      <c r="AF32" s="44"/>
      <c r="AG32" s="44">
        <f>SUM(AG33:AG37)</f>
        <v>0</v>
      </c>
      <c r="AH32" s="61">
        <f t="shared" si="14"/>
        <v>127884000</v>
      </c>
      <c r="AI32" s="375">
        <f>SUM(AI33:AI37)</f>
        <v>0</v>
      </c>
      <c r="AJ32" s="46">
        <f t="shared" ref="AJ32:AV32" si="31">SUM(AJ33:AJ37)</f>
        <v>3869524</v>
      </c>
      <c r="AK32" s="47">
        <f t="shared" si="31"/>
        <v>0</v>
      </c>
      <c r="AL32" s="48">
        <f t="shared" si="31"/>
        <v>2073484</v>
      </c>
      <c r="AM32" s="45">
        <f t="shared" si="31"/>
        <v>0</v>
      </c>
      <c r="AN32" s="46">
        <f t="shared" si="31"/>
        <v>0</v>
      </c>
      <c r="AO32" s="47">
        <f t="shared" si="31"/>
        <v>0</v>
      </c>
      <c r="AP32" s="48">
        <f t="shared" si="31"/>
        <v>0</v>
      </c>
      <c r="AQ32" s="45">
        <f t="shared" si="31"/>
        <v>0</v>
      </c>
      <c r="AR32" s="46">
        <f t="shared" si="31"/>
        <v>0</v>
      </c>
      <c r="AS32" s="47">
        <f>SUM(AS33:AS37)</f>
        <v>0</v>
      </c>
      <c r="AT32" s="48">
        <f>SUM(AT33:AT37)</f>
        <v>0</v>
      </c>
      <c r="AU32" s="49">
        <f t="shared" si="31"/>
        <v>0</v>
      </c>
      <c r="AV32" s="45">
        <f t="shared" si="31"/>
        <v>0</v>
      </c>
      <c r="AW32" s="56">
        <f t="shared" ref="AW32:BD32" si="32">SUM(AW33:AW37)</f>
        <v>0</v>
      </c>
      <c r="AX32" s="66">
        <f t="shared" si="32"/>
        <v>5943008</v>
      </c>
      <c r="AY32" s="68">
        <f>SUM(AY33:AY37)</f>
        <v>121940992</v>
      </c>
      <c r="AZ32" s="613">
        <f>SUM(AZ33:AZ37)</f>
        <v>69735603</v>
      </c>
      <c r="BA32" s="68">
        <f t="shared" si="32"/>
        <v>46264397</v>
      </c>
      <c r="BB32" s="68">
        <f t="shared" si="32"/>
        <v>0</v>
      </c>
      <c r="BC32" s="68">
        <f t="shared" si="23"/>
        <v>5940992</v>
      </c>
      <c r="BD32" s="547">
        <f t="shared" si="32"/>
        <v>5940992</v>
      </c>
      <c r="BE32" s="583">
        <f t="shared" si="24"/>
        <v>0.95127977964948818</v>
      </c>
      <c r="BF32" s="68">
        <f t="shared" ref="BF32" si="33">SUM(BF33:BF37)</f>
        <v>5940991</v>
      </c>
      <c r="BG32" s="735">
        <f t="shared" si="26"/>
        <v>0.57187990565141544</v>
      </c>
      <c r="BH32" s="1"/>
      <c r="BI32" s="711">
        <v>0</v>
      </c>
      <c r="BJ32" s="706">
        <f t="shared" si="4"/>
        <v>5940992</v>
      </c>
      <c r="BK32" s="4"/>
    </row>
    <row r="33" spans="1:63" s="4" customFormat="1" ht="22.8" x14ac:dyDescent="0.3">
      <c r="A33" s="380" t="s">
        <v>481</v>
      </c>
      <c r="B33" s="631"/>
      <c r="C33" s="631"/>
      <c r="D33" s="631"/>
      <c r="E33" s="631"/>
      <c r="F33" s="631"/>
      <c r="G33" s="631"/>
      <c r="H33" s="631"/>
      <c r="I33" s="631"/>
      <c r="J33" s="631"/>
      <c r="K33" s="631"/>
      <c r="L33" s="631"/>
      <c r="M33" s="631"/>
      <c r="N33" s="631"/>
      <c r="O33" s="631"/>
      <c r="P33" s="631"/>
      <c r="Q33" s="631"/>
      <c r="R33" s="631"/>
      <c r="S33" s="631"/>
      <c r="T33" s="631"/>
      <c r="U33" s="631"/>
      <c r="V33" s="631"/>
      <c r="W33" s="631"/>
      <c r="X33" s="631"/>
      <c r="Y33" s="631"/>
      <c r="Z33" s="631"/>
      <c r="AA33" s="615" t="s">
        <v>32</v>
      </c>
      <c r="AB33" s="728">
        <v>121326000</v>
      </c>
      <c r="AC33" s="616">
        <v>0</v>
      </c>
      <c r="AD33" s="621"/>
      <c r="AE33" s="621"/>
      <c r="AF33" s="621"/>
      <c r="AG33" s="621"/>
      <c r="AH33" s="59">
        <f t="shared" si="14"/>
        <v>121326000</v>
      </c>
      <c r="AI33" s="617">
        <v>0</v>
      </c>
      <c r="AJ33" s="39">
        <v>3671087</v>
      </c>
      <c r="AK33" s="28">
        <v>0</v>
      </c>
      <c r="AL33" s="29">
        <v>1967152</v>
      </c>
      <c r="AM33" s="38">
        <v>0</v>
      </c>
      <c r="AN33" s="39">
        <v>0</v>
      </c>
      <c r="AO33" s="28">
        <v>0</v>
      </c>
      <c r="AP33" s="29"/>
      <c r="AQ33" s="38">
        <v>0</v>
      </c>
      <c r="AR33" s="39">
        <v>0</v>
      </c>
      <c r="AS33" s="28">
        <v>0</v>
      </c>
      <c r="AT33" s="29"/>
      <c r="AU33" s="630"/>
      <c r="AV33" s="38">
        <v>0</v>
      </c>
      <c r="AW33" s="55">
        <f t="shared" si="27"/>
        <v>0</v>
      </c>
      <c r="AX33" s="618">
        <f>AJ33+AL33+AN33+AP33+AR33+AT33+AU33</f>
        <v>5638239</v>
      </c>
      <c r="AY33" s="345">
        <f t="shared" si="28"/>
        <v>115687761</v>
      </c>
      <c r="AZ33" s="619">
        <f>IFERROR(+VLOOKUP(A33,'Base de Datos'!$A$1:$H$75,7,0),0)</f>
        <v>66159401</v>
      </c>
      <c r="BA33" s="62">
        <f>IFERROR(+VLOOKUP(A33,'Base de Datos'!$A$1:$H$75,6,0),0)</f>
        <v>43840599</v>
      </c>
      <c r="BB33" s="62">
        <f>IFERROR(+VLOOKUP(A33,'Base de Datos'!$A$1:$H$75,8,0),0)</f>
        <v>0</v>
      </c>
      <c r="BC33" s="68">
        <f t="shared" si="23"/>
        <v>5687761</v>
      </c>
      <c r="BD33" s="548">
        <f t="shared" si="20"/>
        <v>5687761</v>
      </c>
      <c r="BE33" s="622">
        <f t="shared" ref="BE33:BE37" si="34">IFERROR(((AY33-BD33)/AY33),0)</f>
        <v>0.95083524003891817</v>
      </c>
      <c r="BF33" s="62">
        <f>IFERROR(+VLOOKUP(A33,'Base de Datos'!$A$1:$K$75,11,0),0)</f>
        <v>5687761</v>
      </c>
      <c r="BG33" s="734">
        <f t="shared" ref="BG33:BG37" si="35">IFERROR(+(AZ33/AY33),0)</f>
        <v>0.57187899936969133</v>
      </c>
      <c r="BH33" s="1"/>
      <c r="BI33" s="711">
        <v>0</v>
      </c>
      <c r="BJ33" s="706">
        <f t="shared" si="4"/>
        <v>5687761</v>
      </c>
    </row>
    <row r="34" spans="1:63" s="4" customFormat="1" ht="36" hidden="1" customHeight="1" x14ac:dyDescent="0.25">
      <c r="A34" s="380">
        <v>402</v>
      </c>
      <c r="B34" s="631"/>
      <c r="C34" s="631"/>
      <c r="D34" s="631"/>
      <c r="E34" s="631"/>
      <c r="F34" s="631"/>
      <c r="G34" s="631"/>
      <c r="H34" s="631"/>
      <c r="I34" s="631"/>
      <c r="J34" s="631"/>
      <c r="K34" s="631"/>
      <c r="L34" s="631"/>
      <c r="M34" s="631"/>
      <c r="N34" s="631"/>
      <c r="O34" s="631"/>
      <c r="P34" s="631"/>
      <c r="Q34" s="631"/>
      <c r="R34" s="631"/>
      <c r="S34" s="631"/>
      <c r="T34" s="631"/>
      <c r="U34" s="631"/>
      <c r="V34" s="631"/>
      <c r="W34" s="631"/>
      <c r="X34" s="631"/>
      <c r="Y34" s="631"/>
      <c r="Z34" s="631"/>
      <c r="AA34" s="615" t="s">
        <v>33</v>
      </c>
      <c r="AB34" s="616">
        <v>0</v>
      </c>
      <c r="AC34" s="616">
        <v>0</v>
      </c>
      <c r="AD34" s="621"/>
      <c r="AE34" s="621"/>
      <c r="AF34" s="621"/>
      <c r="AG34" s="621"/>
      <c r="AH34" s="59">
        <f t="shared" si="14"/>
        <v>0</v>
      </c>
      <c r="AI34" s="617">
        <v>0</v>
      </c>
      <c r="AJ34" s="39">
        <v>0</v>
      </c>
      <c r="AK34" s="28">
        <v>0</v>
      </c>
      <c r="AL34" s="29">
        <v>0</v>
      </c>
      <c r="AM34" s="38">
        <v>0</v>
      </c>
      <c r="AN34" s="39">
        <v>0</v>
      </c>
      <c r="AO34" s="28">
        <v>0</v>
      </c>
      <c r="AP34" s="29">
        <v>0</v>
      </c>
      <c r="AQ34" s="38">
        <v>0</v>
      </c>
      <c r="AR34" s="39">
        <v>0</v>
      </c>
      <c r="AS34" s="28">
        <v>0</v>
      </c>
      <c r="AT34" s="29"/>
      <c r="AU34" s="21">
        <v>0</v>
      </c>
      <c r="AV34" s="38">
        <v>0</v>
      </c>
      <c r="AW34" s="55">
        <f t="shared" si="27"/>
        <v>0</v>
      </c>
      <c r="AX34" s="618">
        <f t="shared" si="15"/>
        <v>0</v>
      </c>
      <c r="AY34" s="345">
        <f t="shared" si="28"/>
        <v>0</v>
      </c>
      <c r="AZ34" s="619">
        <v>0</v>
      </c>
      <c r="BA34" s="62">
        <v>0</v>
      </c>
      <c r="BB34" s="62"/>
      <c r="BC34" s="68">
        <f t="shared" si="16"/>
        <v>0</v>
      </c>
      <c r="BD34" s="548">
        <f t="shared" si="20"/>
        <v>0</v>
      </c>
      <c r="BE34" s="622">
        <f t="shared" si="34"/>
        <v>0</v>
      </c>
      <c r="BF34" s="62">
        <f>IFERROR(+VLOOKUP(A34,'Base de Datos'!$A$1:$K$75,11,0),0)</f>
        <v>0</v>
      </c>
      <c r="BG34" s="734">
        <f t="shared" si="35"/>
        <v>0</v>
      </c>
      <c r="BH34" s="1"/>
      <c r="BI34" s="711"/>
      <c r="BJ34" s="706">
        <f t="shared" si="4"/>
        <v>0</v>
      </c>
    </row>
    <row r="35" spans="1:63" s="4" customFormat="1" ht="36" hidden="1" customHeight="1" x14ac:dyDescent="0.25">
      <c r="A35" s="380">
        <v>403</v>
      </c>
      <c r="B35" s="631"/>
      <c r="C35" s="631"/>
      <c r="D35" s="631"/>
      <c r="E35" s="631"/>
      <c r="F35" s="631"/>
      <c r="G35" s="631"/>
      <c r="H35" s="631"/>
      <c r="I35" s="631"/>
      <c r="J35" s="631"/>
      <c r="K35" s="631"/>
      <c r="L35" s="631"/>
      <c r="M35" s="631"/>
      <c r="N35" s="631"/>
      <c r="O35" s="631"/>
      <c r="P35" s="631"/>
      <c r="Q35" s="631"/>
      <c r="R35" s="631"/>
      <c r="S35" s="631"/>
      <c r="T35" s="631"/>
      <c r="U35" s="631"/>
      <c r="V35" s="631"/>
      <c r="W35" s="631"/>
      <c r="X35" s="631"/>
      <c r="Y35" s="631"/>
      <c r="Z35" s="631"/>
      <c r="AA35" s="615" t="s">
        <v>34</v>
      </c>
      <c r="AB35" s="616">
        <v>0</v>
      </c>
      <c r="AC35" s="616"/>
      <c r="AD35" s="621"/>
      <c r="AE35" s="621"/>
      <c r="AF35" s="621"/>
      <c r="AG35" s="621"/>
      <c r="AH35" s="59">
        <f t="shared" si="14"/>
        <v>0</v>
      </c>
      <c r="AI35" s="617"/>
      <c r="AJ35" s="39"/>
      <c r="AK35" s="28"/>
      <c r="AL35" s="29"/>
      <c r="AM35" s="38"/>
      <c r="AN35" s="39"/>
      <c r="AO35" s="28"/>
      <c r="AP35" s="29"/>
      <c r="AQ35" s="38"/>
      <c r="AR35" s="39"/>
      <c r="AS35" s="28"/>
      <c r="AT35" s="29"/>
      <c r="AU35" s="21"/>
      <c r="AV35" s="38"/>
      <c r="AW35" s="55">
        <f t="shared" si="27"/>
        <v>0</v>
      </c>
      <c r="AX35" s="618">
        <f t="shared" si="15"/>
        <v>0</v>
      </c>
      <c r="AY35" s="345">
        <f t="shared" si="28"/>
        <v>0</v>
      </c>
      <c r="AZ35" s="619"/>
      <c r="BA35" s="62"/>
      <c r="BB35" s="62"/>
      <c r="BC35" s="68">
        <f t="shared" si="16"/>
        <v>0</v>
      </c>
      <c r="BD35" s="548">
        <f t="shared" si="20"/>
        <v>0</v>
      </c>
      <c r="BE35" s="622">
        <f t="shared" si="34"/>
        <v>0</v>
      </c>
      <c r="BF35" s="62">
        <f>IFERROR(+VLOOKUP(A35,'Base de Datos'!$A$1:$K$75,11,0),0)</f>
        <v>0</v>
      </c>
      <c r="BG35" s="734">
        <f t="shared" si="35"/>
        <v>0</v>
      </c>
      <c r="BH35" s="1"/>
      <c r="BI35" s="711"/>
      <c r="BJ35" s="706">
        <f t="shared" si="4"/>
        <v>0</v>
      </c>
    </row>
    <row r="36" spans="1:63" s="4" customFormat="1" ht="24" hidden="1" customHeight="1" x14ac:dyDescent="0.25">
      <c r="A36" s="380">
        <v>404</v>
      </c>
      <c r="B36" s="631"/>
      <c r="C36" s="631"/>
      <c r="D36" s="631"/>
      <c r="E36" s="631"/>
      <c r="F36" s="631"/>
      <c r="G36" s="631"/>
      <c r="H36" s="631"/>
      <c r="I36" s="631"/>
      <c r="J36" s="631"/>
      <c r="K36" s="631"/>
      <c r="L36" s="631"/>
      <c r="M36" s="631"/>
      <c r="N36" s="631"/>
      <c r="O36" s="631"/>
      <c r="P36" s="631"/>
      <c r="Q36" s="631"/>
      <c r="R36" s="631"/>
      <c r="S36" s="631"/>
      <c r="T36" s="631"/>
      <c r="U36" s="631"/>
      <c r="V36" s="631"/>
      <c r="W36" s="631"/>
      <c r="X36" s="631"/>
      <c r="Y36" s="631"/>
      <c r="Z36" s="631"/>
      <c r="AA36" s="615" t="s">
        <v>35</v>
      </c>
      <c r="AB36" s="616">
        <v>0</v>
      </c>
      <c r="AC36" s="616"/>
      <c r="AD36" s="621"/>
      <c r="AE36" s="621"/>
      <c r="AF36" s="621"/>
      <c r="AG36" s="621"/>
      <c r="AH36" s="59">
        <f t="shared" si="14"/>
        <v>0</v>
      </c>
      <c r="AI36" s="617"/>
      <c r="AJ36" s="39"/>
      <c r="AK36" s="28"/>
      <c r="AL36" s="29"/>
      <c r="AM36" s="38"/>
      <c r="AN36" s="39"/>
      <c r="AO36" s="28"/>
      <c r="AP36" s="29"/>
      <c r="AQ36" s="38"/>
      <c r="AR36" s="39"/>
      <c r="AS36" s="28"/>
      <c r="AT36" s="29"/>
      <c r="AU36" s="21"/>
      <c r="AV36" s="38"/>
      <c r="AW36" s="55">
        <f t="shared" si="27"/>
        <v>0</v>
      </c>
      <c r="AX36" s="618">
        <f t="shared" si="15"/>
        <v>0</v>
      </c>
      <c r="AY36" s="345">
        <f t="shared" si="28"/>
        <v>0</v>
      </c>
      <c r="AZ36" s="619"/>
      <c r="BA36" s="62"/>
      <c r="BB36" s="62"/>
      <c r="BC36" s="68">
        <f t="shared" si="16"/>
        <v>0</v>
      </c>
      <c r="BD36" s="548">
        <f t="shared" si="20"/>
        <v>0</v>
      </c>
      <c r="BE36" s="622">
        <f t="shared" si="34"/>
        <v>0</v>
      </c>
      <c r="BF36" s="62">
        <f>IFERROR(+VLOOKUP(A36,'Base de Datos'!$A$1:$K$75,11,0),0)</f>
        <v>0</v>
      </c>
      <c r="BG36" s="734">
        <f t="shared" si="35"/>
        <v>0</v>
      </c>
      <c r="BH36" s="1"/>
      <c r="BI36" s="711"/>
      <c r="BJ36" s="706">
        <f t="shared" si="4"/>
        <v>0</v>
      </c>
    </row>
    <row r="37" spans="1:63" s="4" customFormat="1" ht="14.4" x14ac:dyDescent="0.3">
      <c r="A37" s="380" t="s">
        <v>482</v>
      </c>
      <c r="B37" s="631"/>
      <c r="C37" s="631"/>
      <c r="D37" s="631"/>
      <c r="E37" s="631"/>
      <c r="F37" s="631"/>
      <c r="G37" s="631"/>
      <c r="H37" s="631"/>
      <c r="I37" s="631"/>
      <c r="J37" s="631"/>
      <c r="K37" s="631"/>
      <c r="L37" s="631"/>
      <c r="M37" s="631"/>
      <c r="N37" s="631"/>
      <c r="O37" s="631"/>
      <c r="P37" s="631"/>
      <c r="Q37" s="631"/>
      <c r="R37" s="631"/>
      <c r="S37" s="631"/>
      <c r="T37" s="631"/>
      <c r="U37" s="631"/>
      <c r="V37" s="631"/>
      <c r="W37" s="631"/>
      <c r="X37" s="631"/>
      <c r="Y37" s="631"/>
      <c r="Z37" s="631"/>
      <c r="AA37" s="615" t="s">
        <v>36</v>
      </c>
      <c r="AB37" s="728">
        <v>6558000</v>
      </c>
      <c r="AC37" s="616">
        <v>0</v>
      </c>
      <c r="AD37" s="621"/>
      <c r="AE37" s="621"/>
      <c r="AF37" s="621"/>
      <c r="AG37" s="621"/>
      <c r="AH37" s="59">
        <f t="shared" si="14"/>
        <v>6558000</v>
      </c>
      <c r="AI37" s="617">
        <v>0</v>
      </c>
      <c r="AJ37" s="39">
        <v>198437</v>
      </c>
      <c r="AK37" s="28">
        <v>0</v>
      </c>
      <c r="AL37" s="29">
        <v>106332</v>
      </c>
      <c r="AM37" s="38">
        <v>0</v>
      </c>
      <c r="AN37" s="39">
        <v>0</v>
      </c>
      <c r="AO37" s="28">
        <v>0</v>
      </c>
      <c r="AP37" s="29"/>
      <c r="AQ37" s="38">
        <v>0</v>
      </c>
      <c r="AR37" s="39">
        <v>0</v>
      </c>
      <c r="AS37" s="28">
        <v>0</v>
      </c>
      <c r="AT37" s="29"/>
      <c r="AU37" s="630"/>
      <c r="AV37" s="38">
        <v>0</v>
      </c>
      <c r="AW37" s="55">
        <f t="shared" si="27"/>
        <v>0</v>
      </c>
      <c r="AX37" s="618">
        <f>AJ37+AL37+AN37+AP37+AR37+AT37+AU37</f>
        <v>304769</v>
      </c>
      <c r="AY37" s="345">
        <f t="shared" si="28"/>
        <v>6253231</v>
      </c>
      <c r="AZ37" s="619">
        <f>IFERROR(+VLOOKUP(A37,'Base de Datos'!$A$1:$H$75,7,0),0)</f>
        <v>3576202</v>
      </c>
      <c r="BA37" s="62">
        <f>IFERROR(+VLOOKUP(A37,'Base de Datos'!$A$1:$H$75,6,0),0)</f>
        <v>2423798</v>
      </c>
      <c r="BB37" s="62">
        <f>IFERROR(+VLOOKUP(A37,'Base de Datos'!$A$1:$H$75,8,0),0)</f>
        <v>0</v>
      </c>
      <c r="BC37" s="68">
        <f>+BD37+BB37</f>
        <v>253231</v>
      </c>
      <c r="BD37" s="548">
        <f t="shared" si="20"/>
        <v>253231</v>
      </c>
      <c r="BE37" s="622">
        <f t="shared" si="34"/>
        <v>0.95950397482517435</v>
      </c>
      <c r="BF37" s="62">
        <f>IFERROR(+VLOOKUP(A37,'Base de Datos'!$A$1:$K$75,11,0),0)</f>
        <v>253230</v>
      </c>
      <c r="BG37" s="734">
        <f t="shared" si="35"/>
        <v>0.57189667229628971</v>
      </c>
      <c r="BH37" s="1"/>
      <c r="BI37" s="711">
        <v>0</v>
      </c>
      <c r="BJ37" s="706">
        <f t="shared" si="4"/>
        <v>253231</v>
      </c>
    </row>
    <row r="38" spans="1:63" s="42" customFormat="1" ht="36" x14ac:dyDescent="0.25">
      <c r="A38" s="378">
        <v>5</v>
      </c>
      <c r="B38" s="379"/>
      <c r="C38" s="379"/>
      <c r="D38" s="379"/>
      <c r="E38" s="379"/>
      <c r="F38" s="379"/>
      <c r="G38" s="379"/>
      <c r="H38" s="379"/>
      <c r="I38" s="379"/>
      <c r="J38" s="379"/>
      <c r="K38" s="379"/>
      <c r="L38" s="379"/>
      <c r="M38" s="379"/>
      <c r="N38" s="379"/>
      <c r="O38" s="379"/>
      <c r="P38" s="379"/>
      <c r="Q38" s="379"/>
      <c r="R38" s="379"/>
      <c r="S38" s="379"/>
      <c r="T38" s="379"/>
      <c r="U38" s="379"/>
      <c r="V38" s="379"/>
      <c r="W38" s="379"/>
      <c r="X38" s="379"/>
      <c r="Y38" s="379"/>
      <c r="Z38" s="379"/>
      <c r="AA38" s="85" t="s">
        <v>37</v>
      </c>
      <c r="AB38" s="43">
        <f>SUM(AB39:AB43)</f>
        <v>130113000</v>
      </c>
      <c r="AC38" s="43">
        <f>SUM(AC39:AC43)</f>
        <v>0</v>
      </c>
      <c r="AD38" s="44">
        <f>SUM(AD39:AD43)</f>
        <v>0</v>
      </c>
      <c r="AE38" s="44"/>
      <c r="AF38" s="44"/>
      <c r="AG38" s="44">
        <f>SUM(AG39:AG43)</f>
        <v>0</v>
      </c>
      <c r="AH38" s="61">
        <f t="shared" si="14"/>
        <v>130113000</v>
      </c>
      <c r="AI38" s="375">
        <f>SUM(AI39:AI43)</f>
        <v>0</v>
      </c>
      <c r="AJ38" s="46">
        <f t="shared" ref="AJ38:AV38" si="36">SUM(AJ39:AJ43)</f>
        <v>3936993</v>
      </c>
      <c r="AK38" s="47">
        <f t="shared" si="36"/>
        <v>0</v>
      </c>
      <c r="AL38" s="48">
        <f t="shared" si="36"/>
        <v>2109637</v>
      </c>
      <c r="AM38" s="45">
        <f t="shared" si="36"/>
        <v>0</v>
      </c>
      <c r="AN38" s="46">
        <f t="shared" si="36"/>
        <v>0</v>
      </c>
      <c r="AO38" s="47">
        <f t="shared" si="36"/>
        <v>0</v>
      </c>
      <c r="AP38" s="48">
        <f t="shared" si="36"/>
        <v>0</v>
      </c>
      <c r="AQ38" s="45">
        <f t="shared" si="36"/>
        <v>0</v>
      </c>
      <c r="AR38" s="46">
        <f t="shared" si="36"/>
        <v>0</v>
      </c>
      <c r="AS38" s="47">
        <f>SUM(AS39:AS43)</f>
        <v>0</v>
      </c>
      <c r="AT38" s="48">
        <f>SUM(AT39:AT43)</f>
        <v>0</v>
      </c>
      <c r="AU38" s="49">
        <f t="shared" si="36"/>
        <v>0</v>
      </c>
      <c r="AV38" s="45">
        <f t="shared" si="36"/>
        <v>0</v>
      </c>
      <c r="AW38" s="56">
        <f t="shared" ref="AW38:BD38" si="37">SUM(AW39:AW43)</f>
        <v>0</v>
      </c>
      <c r="AX38" s="66">
        <f t="shared" si="37"/>
        <v>6046630</v>
      </c>
      <c r="AY38" s="68">
        <f>SUM(AY39:AY43)</f>
        <v>124066370</v>
      </c>
      <c r="AZ38" s="613">
        <f t="shared" si="37"/>
        <v>70672055</v>
      </c>
      <c r="BA38" s="68">
        <f t="shared" si="37"/>
        <v>47327945</v>
      </c>
      <c r="BB38" s="68">
        <f t="shared" si="37"/>
        <v>0</v>
      </c>
      <c r="BC38" s="68">
        <f>+BD38+BB38</f>
        <v>6066370</v>
      </c>
      <c r="BD38" s="547">
        <f t="shared" si="37"/>
        <v>6066370</v>
      </c>
      <c r="BE38" s="583">
        <f t="shared" ref="BE38:BE43" si="38">(AY38-BD38)/AY38</f>
        <v>0.95110383256961573</v>
      </c>
      <c r="BF38" s="68">
        <f t="shared" ref="BF38" si="39">SUM(BF39:BF43)</f>
        <v>6066369</v>
      </c>
      <c r="BG38" s="735">
        <f t="shared" si="26"/>
        <v>0.56963103700059892</v>
      </c>
      <c r="BH38" s="1"/>
      <c r="BI38" s="711">
        <v>21303295</v>
      </c>
      <c r="BJ38" s="706">
        <f t="shared" si="4"/>
        <v>-15236925</v>
      </c>
      <c r="BK38" s="4"/>
    </row>
    <row r="39" spans="1:63" s="4" customFormat="1" ht="22.8" x14ac:dyDescent="0.3">
      <c r="A39" s="380" t="s">
        <v>483</v>
      </c>
      <c r="B39" s="631"/>
      <c r="C39" s="631"/>
      <c r="D39" s="631"/>
      <c r="E39" s="631"/>
      <c r="F39" s="631"/>
      <c r="G39" s="631"/>
      <c r="H39" s="631"/>
      <c r="I39" s="631"/>
      <c r="J39" s="631"/>
      <c r="K39" s="631"/>
      <c r="L39" s="631"/>
      <c r="M39" s="631"/>
      <c r="N39" s="631"/>
      <c r="O39" s="631"/>
      <c r="P39" s="631"/>
      <c r="Q39" s="631"/>
      <c r="R39" s="631"/>
      <c r="S39" s="631"/>
      <c r="T39" s="631"/>
      <c r="U39" s="631"/>
      <c r="V39" s="631"/>
      <c r="W39" s="631"/>
      <c r="X39" s="631"/>
      <c r="Y39" s="631"/>
      <c r="Z39" s="631"/>
      <c r="AA39" s="615" t="s">
        <v>38</v>
      </c>
      <c r="AB39" s="728">
        <v>71090000</v>
      </c>
      <c r="AC39" s="616">
        <v>0</v>
      </c>
      <c r="AD39" s="621"/>
      <c r="AE39" s="621"/>
      <c r="AF39" s="621"/>
      <c r="AG39" s="621"/>
      <c r="AH39" s="59">
        <f t="shared" si="14"/>
        <v>71090000</v>
      </c>
      <c r="AI39" s="617">
        <v>0</v>
      </c>
      <c r="AJ39" s="39">
        <v>2151059</v>
      </c>
      <c r="AK39" s="28">
        <v>0</v>
      </c>
      <c r="AL39" s="29">
        <v>1152645</v>
      </c>
      <c r="AM39" s="38">
        <v>0</v>
      </c>
      <c r="AN39" s="39">
        <v>0</v>
      </c>
      <c r="AO39" s="28">
        <v>0</v>
      </c>
      <c r="AP39" s="29"/>
      <c r="AQ39" s="38">
        <v>0</v>
      </c>
      <c r="AR39" s="39">
        <v>0</v>
      </c>
      <c r="AS39" s="28">
        <v>0</v>
      </c>
      <c r="AT39" s="29"/>
      <c r="AU39" s="630"/>
      <c r="AV39" s="38">
        <v>0</v>
      </c>
      <c r="AW39" s="55">
        <f t="shared" si="27"/>
        <v>0</v>
      </c>
      <c r="AX39" s="618">
        <f>AJ39+AL39+AN39+AP39+AR39+AT39+AU39</f>
        <v>3303704</v>
      </c>
      <c r="AY39" s="345">
        <f t="shared" si="28"/>
        <v>67786296</v>
      </c>
      <c r="AZ39" s="619">
        <f>IFERROR(+VLOOKUP(A39,'Base de Datos'!$A$1:$H$75,7,0),0)</f>
        <v>38486308</v>
      </c>
      <c r="BA39" s="62">
        <f>IFERROR(+VLOOKUP(A39,'Base de Datos'!$A$1:$H$75,6,0),0)</f>
        <v>26513692</v>
      </c>
      <c r="BB39" s="62">
        <f>IFERROR(+VLOOKUP(A39,'Base de Datos'!$A$1:$H$75,8,0),0)</f>
        <v>0</v>
      </c>
      <c r="BC39" s="68">
        <f>+BD39+BB39</f>
        <v>2786296</v>
      </c>
      <c r="BD39" s="548">
        <f t="shared" si="20"/>
        <v>2786296</v>
      </c>
      <c r="BE39" s="622">
        <f t="shared" ref="BE39:BE41" si="40">IFERROR(((AY39-BD39)/AY39),0)</f>
        <v>0.95889588066590925</v>
      </c>
      <c r="BF39" s="62">
        <f>IFERROR(+VLOOKUP(A39,'Base de Datos'!$A$1:$K$75,11,0),0)</f>
        <v>2786296</v>
      </c>
      <c r="BG39" s="734">
        <f t="shared" ref="BG39:BG41" si="41">IFERROR(+(AZ39/AY39),0)</f>
        <v>0.56775941851137579</v>
      </c>
      <c r="BH39" s="1"/>
      <c r="BI39" s="703">
        <v>0</v>
      </c>
      <c r="BJ39" s="706">
        <f t="shared" si="4"/>
        <v>2786296</v>
      </c>
      <c r="BK39" s="762"/>
    </row>
    <row r="40" spans="1:63" s="4" customFormat="1" ht="34.200000000000003" x14ac:dyDescent="0.3">
      <c r="A40" s="381" t="s">
        <v>484</v>
      </c>
      <c r="B40" s="632"/>
      <c r="C40" s="632"/>
      <c r="D40" s="632"/>
      <c r="E40" s="632"/>
      <c r="F40" s="632"/>
      <c r="G40" s="632"/>
      <c r="H40" s="632"/>
      <c r="I40" s="632"/>
      <c r="J40" s="632"/>
      <c r="K40" s="632"/>
      <c r="L40" s="632"/>
      <c r="M40" s="632"/>
      <c r="N40" s="632"/>
      <c r="O40" s="632"/>
      <c r="P40" s="632"/>
      <c r="Q40" s="632"/>
      <c r="R40" s="632"/>
      <c r="S40" s="632"/>
      <c r="T40" s="632"/>
      <c r="U40" s="632"/>
      <c r="V40" s="632"/>
      <c r="W40" s="632"/>
      <c r="X40" s="632"/>
      <c r="Y40" s="632"/>
      <c r="Z40" s="632"/>
      <c r="AA40" s="633" t="s">
        <v>39</v>
      </c>
      <c r="AB40" s="728">
        <v>39349000</v>
      </c>
      <c r="AC40" s="616">
        <v>0</v>
      </c>
      <c r="AD40" s="621"/>
      <c r="AE40" s="621"/>
      <c r="AF40" s="621"/>
      <c r="AG40" s="621"/>
      <c r="AH40" s="59">
        <f t="shared" si="14"/>
        <v>39349000</v>
      </c>
      <c r="AI40" s="617"/>
      <c r="AJ40" s="39">
        <v>1190623</v>
      </c>
      <c r="AK40" s="28">
        <v>0</v>
      </c>
      <c r="AL40" s="29">
        <v>637995</v>
      </c>
      <c r="AM40" s="38">
        <v>0</v>
      </c>
      <c r="AN40" s="39">
        <v>0</v>
      </c>
      <c r="AO40" s="28">
        <v>0</v>
      </c>
      <c r="AP40" s="29"/>
      <c r="AQ40" s="38">
        <v>0</v>
      </c>
      <c r="AR40" s="39">
        <v>0</v>
      </c>
      <c r="AS40" s="28">
        <v>0</v>
      </c>
      <c r="AT40" s="29"/>
      <c r="AU40" s="630"/>
      <c r="AV40" s="38">
        <v>0</v>
      </c>
      <c r="AW40" s="55">
        <f t="shared" si="27"/>
        <v>0</v>
      </c>
      <c r="AX40" s="618">
        <f>AJ40+AL40+AN40+AP40+AR40+AT40+AU40</f>
        <v>1828618</v>
      </c>
      <c r="AY40" s="345">
        <f>AB40+AW40-AX40</f>
        <v>37520382</v>
      </c>
      <c r="AZ40" s="619">
        <f>IFERROR(+VLOOKUP(A40,'Base de Datos'!$A$1:$H$75,7,0),0)</f>
        <v>21457180</v>
      </c>
      <c r="BA40" s="62">
        <f>IFERROR(+VLOOKUP(A40,'Base de Datos'!$A$1:$H$75,6,0),0)</f>
        <v>13542820</v>
      </c>
      <c r="BB40" s="62">
        <f>IFERROR(+VLOOKUP(A40,'Base de Datos'!$A$1:$H$75,8,0),0)</f>
        <v>0</v>
      </c>
      <c r="BC40" s="68">
        <f>+BD40+BB40</f>
        <v>2520382</v>
      </c>
      <c r="BD40" s="548">
        <f t="shared" si="20"/>
        <v>2520382</v>
      </c>
      <c r="BE40" s="622">
        <f t="shared" si="40"/>
        <v>0.93282632356994655</v>
      </c>
      <c r="BF40" s="62">
        <f>IFERROR(+VLOOKUP(A40,'Base de Datos'!$A$1:$K$75,11,0),0)</f>
        <v>2520382</v>
      </c>
      <c r="BG40" s="734">
        <f t="shared" si="41"/>
        <v>0.57188063810224532</v>
      </c>
      <c r="BH40" s="1"/>
      <c r="BI40" s="703">
        <v>19651648</v>
      </c>
      <c r="BJ40" s="706">
        <f t="shared" si="4"/>
        <v>-17131266</v>
      </c>
      <c r="BK40" s="762">
        <f>48.88/146.24</f>
        <v>0.33424507658643327</v>
      </c>
    </row>
    <row r="41" spans="1:63" s="4" customFormat="1" ht="22.8" x14ac:dyDescent="0.3">
      <c r="A41" s="380" t="s">
        <v>485</v>
      </c>
      <c r="B41" s="631"/>
      <c r="C41" s="631"/>
      <c r="D41" s="631"/>
      <c r="E41" s="631"/>
      <c r="F41" s="631"/>
      <c r="G41" s="631"/>
      <c r="H41" s="631"/>
      <c r="I41" s="631"/>
      <c r="J41" s="631"/>
      <c r="K41" s="631"/>
      <c r="L41" s="631"/>
      <c r="M41" s="631"/>
      <c r="N41" s="631"/>
      <c r="O41" s="631"/>
      <c r="P41" s="631"/>
      <c r="Q41" s="631"/>
      <c r="R41" s="631"/>
      <c r="S41" s="631"/>
      <c r="T41" s="631"/>
      <c r="U41" s="631"/>
      <c r="V41" s="631"/>
      <c r="W41" s="631"/>
      <c r="X41" s="631"/>
      <c r="Y41" s="631"/>
      <c r="Z41" s="631"/>
      <c r="AA41" s="615" t="s">
        <v>40</v>
      </c>
      <c r="AB41" s="728">
        <v>19674000</v>
      </c>
      <c r="AC41" s="616">
        <v>0</v>
      </c>
      <c r="AD41" s="621"/>
      <c r="AE41" s="621"/>
      <c r="AF41" s="621"/>
      <c r="AG41" s="621"/>
      <c r="AH41" s="59">
        <f t="shared" si="14"/>
        <v>19674000</v>
      </c>
      <c r="AI41" s="617"/>
      <c r="AJ41" s="39">
        <v>595311</v>
      </c>
      <c r="AK41" s="28">
        <v>0</v>
      </c>
      <c r="AL41" s="29">
        <v>318997</v>
      </c>
      <c r="AM41" s="38">
        <v>0</v>
      </c>
      <c r="AN41" s="39">
        <v>0</v>
      </c>
      <c r="AO41" s="28">
        <v>0</v>
      </c>
      <c r="AP41" s="29"/>
      <c r="AQ41" s="38">
        <v>0</v>
      </c>
      <c r="AR41" s="39">
        <v>0</v>
      </c>
      <c r="AS41" s="28"/>
      <c r="AT41" s="29">
        <v>0</v>
      </c>
      <c r="AU41" s="630"/>
      <c r="AV41" s="38">
        <v>0</v>
      </c>
      <c r="AW41" s="55">
        <f t="shared" si="27"/>
        <v>0</v>
      </c>
      <c r="AX41" s="618">
        <f>AJ41+AL41+AN41+AP41+AR41+AT41+AU41</f>
        <v>914308</v>
      </c>
      <c r="AY41" s="345">
        <f t="shared" si="28"/>
        <v>18759692</v>
      </c>
      <c r="AZ41" s="619">
        <f>IFERROR(+VLOOKUP(A41,'Base de Datos'!$A$1:$H$75,7,0),0)</f>
        <v>10728567</v>
      </c>
      <c r="BA41" s="62">
        <f>IFERROR(+VLOOKUP(A41,'Base de Datos'!$A$1:$H$75,6,0),0)</f>
        <v>7271433</v>
      </c>
      <c r="BB41" s="62">
        <f>IFERROR(+VLOOKUP(B41,'Base de Datos'!$A$1:$H$75,6,0),0)</f>
        <v>0</v>
      </c>
      <c r="BC41" s="68">
        <f>+BD41+BB41</f>
        <v>759692</v>
      </c>
      <c r="BD41" s="548">
        <f t="shared" si="20"/>
        <v>759692</v>
      </c>
      <c r="BE41" s="622">
        <f t="shared" si="40"/>
        <v>0.95950402597228146</v>
      </c>
      <c r="BF41" s="62">
        <f>IFERROR(+VLOOKUP(A41,'Base de Datos'!$A$1:$K$75,11,0),0)</f>
        <v>759691</v>
      </c>
      <c r="BG41" s="734">
        <f t="shared" si="41"/>
        <v>0.57189462385629786</v>
      </c>
      <c r="BH41" s="1"/>
      <c r="BI41" s="703">
        <v>1651647</v>
      </c>
      <c r="BJ41" s="706">
        <f t="shared" si="4"/>
        <v>-891955</v>
      </c>
    </row>
    <row r="42" spans="1:63" s="4" customFormat="1" ht="36" hidden="1" customHeight="1" x14ac:dyDescent="0.25">
      <c r="A42" s="376">
        <v>504</v>
      </c>
      <c r="B42" s="614"/>
      <c r="C42" s="614"/>
      <c r="D42" s="614"/>
      <c r="E42" s="614"/>
      <c r="F42" s="614"/>
      <c r="G42" s="614"/>
      <c r="H42" s="614"/>
      <c r="I42" s="614"/>
      <c r="J42" s="614"/>
      <c r="K42" s="614"/>
      <c r="L42" s="614"/>
      <c r="M42" s="614"/>
      <c r="N42" s="614"/>
      <c r="O42" s="614"/>
      <c r="P42" s="614"/>
      <c r="Q42" s="614"/>
      <c r="R42" s="614"/>
      <c r="S42" s="614"/>
      <c r="T42" s="614"/>
      <c r="U42" s="614"/>
      <c r="V42" s="614"/>
      <c r="W42" s="614"/>
      <c r="X42" s="614"/>
      <c r="Y42" s="614"/>
      <c r="Z42" s="614"/>
      <c r="AA42" s="615" t="s">
        <v>41</v>
      </c>
      <c r="AB42" s="616"/>
      <c r="AC42" s="616"/>
      <c r="AD42" s="621"/>
      <c r="AE42" s="621"/>
      <c r="AF42" s="621"/>
      <c r="AG42" s="621"/>
      <c r="AH42" s="59">
        <f t="shared" si="14"/>
        <v>0</v>
      </c>
      <c r="AI42" s="617"/>
      <c r="AJ42" s="39"/>
      <c r="AK42" s="28"/>
      <c r="AL42" s="29"/>
      <c r="AM42" s="38"/>
      <c r="AN42" s="39"/>
      <c r="AO42" s="28"/>
      <c r="AP42" s="29"/>
      <c r="AQ42" s="38"/>
      <c r="AR42" s="39"/>
      <c r="AS42" s="28"/>
      <c r="AT42" s="29"/>
      <c r="AU42" s="21"/>
      <c r="AV42" s="38"/>
      <c r="AW42" s="55">
        <f>AI42+AK42+AM42+AO42+AQ42+AV42</f>
        <v>0</v>
      </c>
      <c r="AX42" s="618">
        <f t="shared" si="15"/>
        <v>0</v>
      </c>
      <c r="AY42" s="345">
        <f t="shared" si="28"/>
        <v>0</v>
      </c>
      <c r="AZ42" s="619">
        <v>0</v>
      </c>
      <c r="BA42" s="62">
        <v>0</v>
      </c>
      <c r="BB42" s="62"/>
      <c r="BC42" s="62"/>
      <c r="BD42" s="548">
        <f t="shared" si="20"/>
        <v>0</v>
      </c>
      <c r="BE42" s="625" t="e">
        <f t="shared" si="38"/>
        <v>#DIV/0!</v>
      </c>
      <c r="BF42" s="62">
        <v>0</v>
      </c>
      <c r="BG42" s="736" t="e">
        <f t="shared" si="26"/>
        <v>#DIV/0!</v>
      </c>
      <c r="BH42" s="1"/>
      <c r="BI42" s="711"/>
      <c r="BJ42" s="706">
        <f t="shared" si="4"/>
        <v>0</v>
      </c>
    </row>
    <row r="43" spans="1:63" s="4" customFormat="1" ht="16.5" hidden="1" customHeight="1" thickBot="1" x14ac:dyDescent="0.3">
      <c r="A43" s="376">
        <v>505</v>
      </c>
      <c r="B43" s="614"/>
      <c r="C43" s="614"/>
      <c r="D43" s="614"/>
      <c r="E43" s="614"/>
      <c r="F43" s="614"/>
      <c r="G43" s="614"/>
      <c r="H43" s="614"/>
      <c r="I43" s="614"/>
      <c r="J43" s="614"/>
      <c r="K43" s="614"/>
      <c r="L43" s="614"/>
      <c r="M43" s="614"/>
      <c r="N43" s="614"/>
      <c r="O43" s="614"/>
      <c r="P43" s="614"/>
      <c r="Q43" s="614"/>
      <c r="R43" s="614"/>
      <c r="S43" s="614"/>
      <c r="T43" s="614"/>
      <c r="U43" s="614"/>
      <c r="V43" s="614"/>
      <c r="W43" s="614"/>
      <c r="X43" s="614"/>
      <c r="Y43" s="614"/>
      <c r="Z43" s="614"/>
      <c r="AA43" s="615" t="s">
        <v>42</v>
      </c>
      <c r="AB43" s="616">
        <v>0</v>
      </c>
      <c r="AC43" s="616">
        <v>0</v>
      </c>
      <c r="AD43" s="621"/>
      <c r="AE43" s="621"/>
      <c r="AF43" s="621"/>
      <c r="AG43" s="621"/>
      <c r="AH43" s="59">
        <f t="shared" si="14"/>
        <v>0</v>
      </c>
      <c r="AI43" s="617">
        <v>0</v>
      </c>
      <c r="AJ43" s="39">
        <v>0</v>
      </c>
      <c r="AK43" s="28">
        <v>0</v>
      </c>
      <c r="AL43" s="29">
        <v>0</v>
      </c>
      <c r="AM43" s="38">
        <v>0</v>
      </c>
      <c r="AN43" s="39">
        <v>0</v>
      </c>
      <c r="AO43" s="28">
        <v>0</v>
      </c>
      <c r="AP43" s="29">
        <v>0</v>
      </c>
      <c r="AQ43" s="38">
        <v>0</v>
      </c>
      <c r="AR43" s="39">
        <v>0</v>
      </c>
      <c r="AS43" s="28">
        <v>0</v>
      </c>
      <c r="AT43" s="29">
        <v>0</v>
      </c>
      <c r="AU43" s="21">
        <v>0</v>
      </c>
      <c r="AV43" s="38">
        <v>0</v>
      </c>
      <c r="AW43" s="55">
        <f>AI43+AK43+AM43+AO43+AQ43+AV43</f>
        <v>0</v>
      </c>
      <c r="AX43" s="618">
        <f t="shared" si="15"/>
        <v>0</v>
      </c>
      <c r="AY43" s="345">
        <f t="shared" si="28"/>
        <v>0</v>
      </c>
      <c r="AZ43" s="619">
        <v>0</v>
      </c>
      <c r="BA43" s="62">
        <v>0</v>
      </c>
      <c r="BB43" s="62"/>
      <c r="BC43" s="62"/>
      <c r="BD43" s="548">
        <f t="shared" si="20"/>
        <v>0</v>
      </c>
      <c r="BE43" s="625" t="e">
        <f t="shared" si="38"/>
        <v>#DIV/0!</v>
      </c>
      <c r="BF43" s="62">
        <v>0</v>
      </c>
      <c r="BG43" s="736" t="e">
        <f t="shared" si="26"/>
        <v>#DIV/0!</v>
      </c>
      <c r="BH43" s="1"/>
      <c r="BI43" s="711"/>
      <c r="BJ43" s="706">
        <f t="shared" si="4"/>
        <v>0</v>
      </c>
    </row>
    <row r="44" spans="1:63" s="42" customFormat="1" ht="24" hidden="1" customHeight="1" x14ac:dyDescent="0.25">
      <c r="A44" s="378">
        <v>99</v>
      </c>
      <c r="B44" s="379"/>
      <c r="C44" s="379"/>
      <c r="D44" s="379"/>
      <c r="E44" s="379"/>
      <c r="F44" s="379"/>
      <c r="G44" s="379"/>
      <c r="H44" s="379"/>
      <c r="I44" s="379"/>
      <c r="J44" s="379"/>
      <c r="K44" s="379"/>
      <c r="L44" s="379"/>
      <c r="M44" s="379"/>
      <c r="N44" s="379"/>
      <c r="O44" s="379"/>
      <c r="P44" s="379"/>
      <c r="Q44" s="379"/>
      <c r="R44" s="379"/>
      <c r="S44" s="379"/>
      <c r="T44" s="379"/>
      <c r="U44" s="379"/>
      <c r="V44" s="379"/>
      <c r="W44" s="379"/>
      <c r="X44" s="379"/>
      <c r="Y44" s="379"/>
      <c r="Z44" s="379"/>
      <c r="AA44" s="85" t="s">
        <v>43</v>
      </c>
      <c r="AB44" s="43">
        <f>SUM(AB45:AB46)</f>
        <v>0</v>
      </c>
      <c r="AC44" s="43">
        <f>SUM(AC45:AC46)</f>
        <v>0</v>
      </c>
      <c r="AD44" s="44">
        <f>SUM(AD45:AD46)</f>
        <v>0</v>
      </c>
      <c r="AE44" s="44"/>
      <c r="AF44" s="44"/>
      <c r="AG44" s="44">
        <f>SUM(AG45:AG46)</f>
        <v>0</v>
      </c>
      <c r="AH44" s="61">
        <f t="shared" si="14"/>
        <v>0</v>
      </c>
      <c r="AI44" s="375">
        <f>SUM(AI45:AI46)</f>
        <v>0</v>
      </c>
      <c r="AJ44" s="46">
        <f t="shared" ref="AJ44:AV44" si="42">SUM(AJ45:AJ46)</f>
        <v>0</v>
      </c>
      <c r="AK44" s="47">
        <f t="shared" si="42"/>
        <v>0</v>
      </c>
      <c r="AL44" s="48">
        <f t="shared" si="42"/>
        <v>0</v>
      </c>
      <c r="AM44" s="45">
        <f t="shared" si="42"/>
        <v>0</v>
      </c>
      <c r="AN44" s="46">
        <f t="shared" si="42"/>
        <v>0</v>
      </c>
      <c r="AO44" s="47">
        <f t="shared" si="42"/>
        <v>0</v>
      </c>
      <c r="AP44" s="48">
        <f t="shared" si="42"/>
        <v>0</v>
      </c>
      <c r="AQ44" s="45">
        <f t="shared" si="42"/>
        <v>0</v>
      </c>
      <c r="AR44" s="46">
        <f t="shared" si="42"/>
        <v>0</v>
      </c>
      <c r="AS44" s="47">
        <f>SUM(AS45:AS46)</f>
        <v>0</v>
      </c>
      <c r="AT44" s="48">
        <f>SUM(AT45:AT46)</f>
        <v>0</v>
      </c>
      <c r="AU44" s="49">
        <f t="shared" si="42"/>
        <v>0</v>
      </c>
      <c r="AV44" s="45">
        <f t="shared" si="42"/>
        <v>0</v>
      </c>
      <c r="AW44" s="56">
        <f t="shared" ref="AW44:BD44" si="43">SUM(AW45:AW46)</f>
        <v>0</v>
      </c>
      <c r="AX44" s="66">
        <f t="shared" si="43"/>
        <v>0</v>
      </c>
      <c r="AY44" s="68">
        <f t="shared" si="43"/>
        <v>0</v>
      </c>
      <c r="AZ44" s="613">
        <f t="shared" si="43"/>
        <v>0</v>
      </c>
      <c r="BA44" s="68">
        <f t="shared" si="43"/>
        <v>0</v>
      </c>
      <c r="BB44" s="68"/>
      <c r="BC44" s="68"/>
      <c r="BD44" s="547">
        <f t="shared" si="43"/>
        <v>0</v>
      </c>
      <c r="BE44" s="634">
        <v>0</v>
      </c>
      <c r="BF44" s="68">
        <f t="shared" ref="BF44" si="44">SUM(BF45:BF46)</f>
        <v>0</v>
      </c>
      <c r="BG44" s="738" t="s">
        <v>0</v>
      </c>
      <c r="BH44" s="1"/>
      <c r="BI44" s="711"/>
      <c r="BJ44" s="706">
        <f t="shared" si="4"/>
        <v>0</v>
      </c>
      <c r="BK44" s="4"/>
    </row>
    <row r="45" spans="1:63" s="4" customFormat="1" ht="15" hidden="1" customHeight="1" x14ac:dyDescent="0.25">
      <c r="A45" s="376">
        <v>9901</v>
      </c>
      <c r="B45" s="614"/>
      <c r="C45" s="614"/>
      <c r="D45" s="614"/>
      <c r="E45" s="614"/>
      <c r="F45" s="614"/>
      <c r="G45" s="614"/>
      <c r="H45" s="614"/>
      <c r="I45" s="614"/>
      <c r="J45" s="614"/>
      <c r="K45" s="614"/>
      <c r="L45" s="614"/>
      <c r="M45" s="614"/>
      <c r="N45" s="614"/>
      <c r="O45" s="614"/>
      <c r="P45" s="614"/>
      <c r="Q45" s="614"/>
      <c r="R45" s="614"/>
      <c r="S45" s="614"/>
      <c r="T45" s="614"/>
      <c r="U45" s="614"/>
      <c r="V45" s="614"/>
      <c r="W45" s="614"/>
      <c r="X45" s="614"/>
      <c r="Y45" s="614"/>
      <c r="Z45" s="614"/>
      <c r="AA45" s="615" t="s">
        <v>44</v>
      </c>
      <c r="AB45" s="623"/>
      <c r="AC45" s="623"/>
      <c r="AD45" s="621"/>
      <c r="AE45" s="621"/>
      <c r="AF45" s="621"/>
      <c r="AG45" s="621"/>
      <c r="AH45" s="59">
        <f t="shared" si="14"/>
        <v>0</v>
      </c>
      <c r="AI45" s="624"/>
      <c r="AJ45" s="35"/>
      <c r="AK45" s="24"/>
      <c r="AL45" s="25"/>
      <c r="AM45" s="34"/>
      <c r="AN45" s="35"/>
      <c r="AO45" s="24"/>
      <c r="AP45" s="25"/>
      <c r="AQ45" s="34"/>
      <c r="AR45" s="35"/>
      <c r="AS45" s="24"/>
      <c r="AT45" s="25"/>
      <c r="AU45" s="19"/>
      <c r="AV45" s="34"/>
      <c r="AW45" s="55">
        <f>AI45+AK45+AM45+AO45+AQ45+AV45</f>
        <v>0</v>
      </c>
      <c r="AX45" s="618">
        <f t="shared" si="15"/>
        <v>0</v>
      </c>
      <c r="AY45" s="62">
        <f>AH45+AW45-AX45</f>
        <v>0</v>
      </c>
      <c r="AZ45" s="635"/>
      <c r="BA45" s="204">
        <v>0</v>
      </c>
      <c r="BB45" s="204"/>
      <c r="BC45" s="204"/>
      <c r="BD45" s="549">
        <f t="shared" si="20"/>
        <v>0</v>
      </c>
      <c r="BE45" s="629"/>
      <c r="BF45" s="204">
        <v>0</v>
      </c>
      <c r="BG45" s="738" t="s">
        <v>0</v>
      </c>
      <c r="BH45" s="1"/>
      <c r="BI45" s="711"/>
      <c r="BJ45" s="706">
        <f t="shared" si="4"/>
        <v>0</v>
      </c>
    </row>
    <row r="46" spans="1:63" s="4" customFormat="1" ht="15" hidden="1" customHeight="1" thickBot="1" x14ac:dyDescent="0.3">
      <c r="A46" s="376">
        <v>9999</v>
      </c>
      <c r="B46" s="614"/>
      <c r="C46" s="614"/>
      <c r="D46" s="614"/>
      <c r="E46" s="614"/>
      <c r="F46" s="614"/>
      <c r="G46" s="614"/>
      <c r="H46" s="614"/>
      <c r="I46" s="614"/>
      <c r="J46" s="614"/>
      <c r="K46" s="614"/>
      <c r="L46" s="614"/>
      <c r="M46" s="614"/>
      <c r="N46" s="614"/>
      <c r="O46" s="614"/>
      <c r="P46" s="614"/>
      <c r="Q46" s="614"/>
      <c r="R46" s="614"/>
      <c r="S46" s="614"/>
      <c r="T46" s="614"/>
      <c r="U46" s="614"/>
      <c r="V46" s="614"/>
      <c r="W46" s="614"/>
      <c r="X46" s="614"/>
      <c r="Y46" s="614"/>
      <c r="Z46" s="614"/>
      <c r="AA46" s="615" t="s">
        <v>45</v>
      </c>
      <c r="AB46" s="623"/>
      <c r="AC46" s="623"/>
      <c r="AD46" s="621"/>
      <c r="AE46" s="621"/>
      <c r="AF46" s="621"/>
      <c r="AG46" s="621"/>
      <c r="AH46" s="59">
        <v>0</v>
      </c>
      <c r="AI46" s="624"/>
      <c r="AJ46" s="35"/>
      <c r="AK46" s="24"/>
      <c r="AL46" s="25"/>
      <c r="AM46" s="34"/>
      <c r="AN46" s="35"/>
      <c r="AO46" s="24"/>
      <c r="AP46" s="25"/>
      <c r="AQ46" s="34"/>
      <c r="AR46" s="35"/>
      <c r="AS46" s="24"/>
      <c r="AT46" s="25"/>
      <c r="AU46" s="19"/>
      <c r="AV46" s="34"/>
      <c r="AW46" s="55">
        <f>AI46+AK46+AM46+AO46+AQ46+AV46</f>
        <v>0</v>
      </c>
      <c r="AX46" s="618">
        <f t="shared" si="15"/>
        <v>0</v>
      </c>
      <c r="AY46" s="62">
        <f>AH46+AW46-AX46</f>
        <v>0</v>
      </c>
      <c r="AZ46" s="635"/>
      <c r="BA46" s="204"/>
      <c r="BB46" s="204"/>
      <c r="BC46" s="204"/>
      <c r="BD46" s="549">
        <f t="shared" si="20"/>
        <v>0</v>
      </c>
      <c r="BE46" s="629"/>
      <c r="BF46" s="204"/>
      <c r="BG46" s="738" t="s">
        <v>0</v>
      </c>
      <c r="BH46" s="1"/>
      <c r="BI46" s="711"/>
      <c r="BJ46" s="706">
        <f t="shared" si="4"/>
        <v>0</v>
      </c>
    </row>
    <row r="47" spans="1:63" s="52" customFormat="1" ht="15.6" x14ac:dyDescent="0.55000000000000004">
      <c r="A47" s="382">
        <v>1</v>
      </c>
      <c r="B47" s="383"/>
      <c r="C47" s="383"/>
      <c r="D47" s="383"/>
      <c r="E47" s="383"/>
      <c r="F47" s="383"/>
      <c r="G47" s="383"/>
      <c r="H47" s="383"/>
      <c r="I47" s="383"/>
      <c r="J47" s="383"/>
      <c r="K47" s="383"/>
      <c r="L47" s="383"/>
      <c r="M47" s="383"/>
      <c r="N47" s="383"/>
      <c r="O47" s="383"/>
      <c r="P47" s="383"/>
      <c r="Q47" s="383"/>
      <c r="R47" s="383"/>
      <c r="S47" s="383"/>
      <c r="T47" s="383"/>
      <c r="U47" s="383"/>
      <c r="V47" s="383"/>
      <c r="W47" s="383"/>
      <c r="X47" s="383"/>
      <c r="Y47" s="383"/>
      <c r="Z47" s="383"/>
      <c r="AA47" s="263" t="s">
        <v>46</v>
      </c>
      <c r="AB47" s="611">
        <f>+AB48+AB54+AB60+AB68+AB76+AB81+AB85+AB89+AB99+AB104</f>
        <v>76339027</v>
      </c>
      <c r="AC47" s="611">
        <f>+AC48+AC54+AC60+AC68+AC76+AC81+AC85+AC89+AC99+AC104</f>
        <v>0</v>
      </c>
      <c r="AD47" s="277">
        <f>+AD48+AD54+AD60+AD68+AD76+AD81+AD85+AD89+AD99+AD104</f>
        <v>0</v>
      </c>
      <c r="AE47" s="277"/>
      <c r="AF47" s="277"/>
      <c r="AG47" s="277">
        <f>+AG48+AG54+AG60+AG68+AG76+AG81+AG85+AG89+AG99+AG104</f>
        <v>0</v>
      </c>
      <c r="AH47" s="279">
        <f t="shared" si="14"/>
        <v>76339027</v>
      </c>
      <c r="AI47" s="370">
        <f>+AI48+AI54+AI60+AI68+AI76+AI81+AI85+AI89+AI99+AI104</f>
        <v>0</v>
      </c>
      <c r="AJ47" s="370">
        <f t="shared" ref="AJ47:AV47" si="45">+AJ48+AJ54+AJ60+AJ68+AJ76+AJ81+AJ85+AJ89+AJ99+AJ104</f>
        <v>0</v>
      </c>
      <c r="AK47" s="371">
        <f t="shared" si="45"/>
        <v>1550000</v>
      </c>
      <c r="AL47" s="370">
        <f>+AL48+AL54+AL60+AL68+AL76+AL81+AL85+AL89+AL99+AL104</f>
        <v>1550000</v>
      </c>
      <c r="AM47" s="371">
        <f t="shared" si="45"/>
        <v>0</v>
      </c>
      <c r="AN47" s="370">
        <f t="shared" si="45"/>
        <v>0</v>
      </c>
      <c r="AO47" s="371">
        <f t="shared" si="45"/>
        <v>0</v>
      </c>
      <c r="AP47" s="370">
        <f t="shared" si="45"/>
        <v>0</v>
      </c>
      <c r="AQ47" s="371">
        <f t="shared" si="45"/>
        <v>0</v>
      </c>
      <c r="AR47" s="370">
        <f t="shared" si="45"/>
        <v>0</v>
      </c>
      <c r="AS47" s="371">
        <f>+AS48+AS54+AS60+AS68+AS76+AS81+AS85+AS89+AS99+AS104</f>
        <v>0</v>
      </c>
      <c r="AT47" s="370">
        <f>+AT48+AT54+AT60+AT68+AT76+AT81+AT85+AT89+AT99+AT104</f>
        <v>0</v>
      </c>
      <c r="AU47" s="372">
        <f t="shared" si="45"/>
        <v>0</v>
      </c>
      <c r="AV47" s="371">
        <f t="shared" si="45"/>
        <v>0</v>
      </c>
      <c r="AW47" s="373">
        <f t="shared" ref="AW47:BB47" si="46">+AW48+AW54+AW60+AW68+AW76+AW81+AW85+AW89+AW99+AW104</f>
        <v>1550000</v>
      </c>
      <c r="AX47" s="611">
        <f t="shared" si="46"/>
        <v>1550000</v>
      </c>
      <c r="AY47" s="279">
        <f t="shared" si="46"/>
        <v>76339027</v>
      </c>
      <c r="AZ47" s="611">
        <f t="shared" si="46"/>
        <v>16020848.039999999</v>
      </c>
      <c r="BA47" s="279">
        <f t="shared" si="46"/>
        <v>52582025.600000001</v>
      </c>
      <c r="BB47" s="279">
        <f t="shared" si="46"/>
        <v>0</v>
      </c>
      <c r="BC47" s="279">
        <f>+BD47+BB47</f>
        <v>7736153.3599999985</v>
      </c>
      <c r="BD47" s="373">
        <f>+BD48+BD54+BD60+BD68+BD76+BD81+BD85+BD89+BD104</f>
        <v>7736153.3599999985</v>
      </c>
      <c r="BE47" s="584">
        <f>(AY47-BD47)/AY47</f>
        <v>0.89866057161037693</v>
      </c>
      <c r="BF47" s="279">
        <f t="shared" ref="BF47" si="47">+BF48+BF54+BF60+BF68+BF76+BF81+BF85+BF89+BF99+BF104</f>
        <v>1225165.44</v>
      </c>
      <c r="BG47" s="739">
        <f t="shared" ref="BG47:BG64" si="48">AZ47/AY47</f>
        <v>0.20986445163887141</v>
      </c>
      <c r="BH47" s="1"/>
      <c r="BI47" s="703">
        <v>36040236.329999998</v>
      </c>
      <c r="BJ47" s="706">
        <f t="shared" si="4"/>
        <v>-28304082.969999999</v>
      </c>
      <c r="BK47" s="4"/>
    </row>
    <row r="48" spans="1:63" s="42" customFormat="1" ht="12" hidden="1" customHeight="1" x14ac:dyDescent="0.25">
      <c r="A48" s="384">
        <v>101</v>
      </c>
      <c r="B48" s="385"/>
      <c r="C48" s="385"/>
      <c r="D48" s="385"/>
      <c r="E48" s="385"/>
      <c r="F48" s="385"/>
      <c r="G48" s="385"/>
      <c r="H48" s="385"/>
      <c r="I48" s="385"/>
      <c r="J48" s="385"/>
      <c r="K48" s="385"/>
      <c r="L48" s="385"/>
      <c r="M48" s="385"/>
      <c r="N48" s="385"/>
      <c r="O48" s="385"/>
      <c r="P48" s="385"/>
      <c r="Q48" s="385"/>
      <c r="R48" s="385"/>
      <c r="S48" s="385"/>
      <c r="T48" s="385"/>
      <c r="U48" s="385"/>
      <c r="V48" s="385"/>
      <c r="W48" s="385"/>
      <c r="X48" s="385"/>
      <c r="Y48" s="385"/>
      <c r="Z48" s="385"/>
      <c r="AA48" s="86" t="s">
        <v>47</v>
      </c>
      <c r="AB48" s="43">
        <f>SUM(AB49:AB53)</f>
        <v>0</v>
      </c>
      <c r="AC48" s="43">
        <f>SUM(AC49:AC53)</f>
        <v>0</v>
      </c>
      <c r="AD48" s="50">
        <f>SUM(AD49:AD53)</f>
        <v>0</v>
      </c>
      <c r="AE48" s="50"/>
      <c r="AF48" s="50"/>
      <c r="AG48" s="50">
        <f>SUM(AG49:AG53)</f>
        <v>0</v>
      </c>
      <c r="AH48" s="61">
        <f t="shared" si="14"/>
        <v>0</v>
      </c>
      <c r="AI48" s="375">
        <f>SUM(AI49:AI53)</f>
        <v>0</v>
      </c>
      <c r="AJ48" s="46">
        <f t="shared" ref="AJ48:AV48" si="49">SUM(AJ49:AJ53)</f>
        <v>0</v>
      </c>
      <c r="AK48" s="47">
        <f t="shared" si="49"/>
        <v>0</v>
      </c>
      <c r="AL48" s="48">
        <f t="shared" si="49"/>
        <v>0</v>
      </c>
      <c r="AM48" s="45">
        <f t="shared" si="49"/>
        <v>0</v>
      </c>
      <c r="AN48" s="46">
        <f t="shared" si="49"/>
        <v>0</v>
      </c>
      <c r="AO48" s="47">
        <f t="shared" si="49"/>
        <v>0</v>
      </c>
      <c r="AP48" s="48">
        <f t="shared" si="49"/>
        <v>0</v>
      </c>
      <c r="AQ48" s="45">
        <f t="shared" si="49"/>
        <v>0</v>
      </c>
      <c r="AR48" s="46">
        <f>SUM(AR49:AR53)</f>
        <v>0</v>
      </c>
      <c r="AS48" s="47">
        <f>SUM(AS49:AS53)</f>
        <v>0</v>
      </c>
      <c r="AT48" s="48">
        <f>SUM(AT49:AT53)</f>
        <v>0</v>
      </c>
      <c r="AU48" s="49">
        <f t="shared" si="49"/>
        <v>0</v>
      </c>
      <c r="AV48" s="45">
        <f t="shared" si="49"/>
        <v>0</v>
      </c>
      <c r="AW48" s="56">
        <f t="shared" ref="AW48:BD48" si="50">SUM(AW49:AW53)</f>
        <v>0</v>
      </c>
      <c r="AX48" s="66">
        <f>SUM(AX49:AX53)</f>
        <v>0</v>
      </c>
      <c r="AY48" s="68">
        <f>SUM(AY49:AY53)</f>
        <v>0</v>
      </c>
      <c r="AZ48" s="613">
        <f t="shared" si="50"/>
        <v>0</v>
      </c>
      <c r="BA48" s="68">
        <f t="shared" si="50"/>
        <v>0</v>
      </c>
      <c r="BB48" s="68">
        <f t="shared" si="50"/>
        <v>0</v>
      </c>
      <c r="BC48" s="68">
        <f>+BD48+BB48</f>
        <v>0</v>
      </c>
      <c r="BD48" s="547">
        <f t="shared" si="50"/>
        <v>0</v>
      </c>
      <c r="BE48" s="634">
        <v>0</v>
      </c>
      <c r="BF48" s="68">
        <f t="shared" ref="BF48" si="51">SUM(BF49:BF53)</f>
        <v>0</v>
      </c>
      <c r="BG48" s="740" t="s">
        <v>632</v>
      </c>
      <c r="BH48" s="1"/>
      <c r="BI48" s="711"/>
      <c r="BJ48" s="706">
        <f t="shared" si="4"/>
        <v>0</v>
      </c>
      <c r="BK48" s="4"/>
    </row>
    <row r="49" spans="1:63" ht="24" hidden="1" customHeight="1" x14ac:dyDescent="0.25">
      <c r="A49" s="386" t="s">
        <v>486</v>
      </c>
      <c r="B49" s="592"/>
      <c r="C49" s="592"/>
      <c r="D49" s="592"/>
      <c r="E49" s="592"/>
      <c r="F49" s="592"/>
      <c r="G49" s="592"/>
      <c r="H49" s="592"/>
      <c r="I49" s="592"/>
      <c r="J49" s="592"/>
      <c r="K49" s="592"/>
      <c r="L49" s="592"/>
      <c r="M49" s="592"/>
      <c r="N49" s="592"/>
      <c r="O49" s="592"/>
      <c r="P49" s="592"/>
      <c r="Q49" s="592"/>
      <c r="R49" s="592"/>
      <c r="S49" s="592"/>
      <c r="T49" s="592"/>
      <c r="U49" s="592"/>
      <c r="V49" s="592"/>
      <c r="W49" s="592"/>
      <c r="X49" s="592"/>
      <c r="Y49" s="592"/>
      <c r="Z49" s="592"/>
      <c r="AA49" s="636" t="s">
        <v>48</v>
      </c>
      <c r="AB49" s="616"/>
      <c r="AC49" s="616">
        <v>0</v>
      </c>
      <c r="AH49" s="59">
        <f t="shared" si="14"/>
        <v>0</v>
      </c>
      <c r="AI49" s="617"/>
      <c r="AJ49" s="39">
        <v>0</v>
      </c>
      <c r="AK49" s="28">
        <v>0</v>
      </c>
      <c r="AL49" s="29">
        <v>0</v>
      </c>
      <c r="AM49" s="38">
        <v>0</v>
      </c>
      <c r="AN49" s="39">
        <v>0</v>
      </c>
      <c r="AO49" s="28">
        <v>0</v>
      </c>
      <c r="AP49" s="29">
        <v>0</v>
      </c>
      <c r="AQ49" s="38">
        <v>0</v>
      </c>
      <c r="AR49" s="39">
        <v>0</v>
      </c>
      <c r="AS49" s="28">
        <v>0</v>
      </c>
      <c r="AT49" s="29">
        <v>0</v>
      </c>
      <c r="AU49" s="21">
        <v>0</v>
      </c>
      <c r="AV49" s="38">
        <v>0</v>
      </c>
      <c r="AW49" s="55">
        <f>AI49+AK49+AM49+AO49+AQ49+AS49+AV49</f>
        <v>0</v>
      </c>
      <c r="AX49" s="618">
        <f>AJ49+AL49+AN49+AP49+AR49+AT49+AU49</f>
        <v>0</v>
      </c>
      <c r="AY49" s="345">
        <f>AB49+AW49-AX49</f>
        <v>0</v>
      </c>
      <c r="AZ49" s="619">
        <f>IFERROR(+VLOOKUP(A49,'Base de Datos'!$A$1:$H$75,7,0),0)</f>
        <v>0</v>
      </c>
      <c r="BA49" s="62">
        <f>IFERROR(+VLOOKUP(A49,'Base de Datos'!$A$1:$H$75,6,0),0)</f>
        <v>0</v>
      </c>
      <c r="BB49" s="62"/>
      <c r="BC49" s="68">
        <f t="shared" ref="BC49:BC108" si="52">+BD49-BB49</f>
        <v>0</v>
      </c>
      <c r="BD49" s="548">
        <f t="shared" ref="BD49:BD110" si="53">AY49-AZ49-BA49</f>
        <v>0</v>
      </c>
      <c r="BE49" s="625" t="e">
        <f>(AY49-BD49)/AY49</f>
        <v>#DIV/0!</v>
      </c>
      <c r="BF49" s="62">
        <f>IFERROR(+VLOOKUP(F49,'Base de Datos'!$A$1:$H$75,6,0),0)</f>
        <v>0</v>
      </c>
      <c r="BG49" s="736" t="e">
        <f t="shared" si="48"/>
        <v>#DIV/0!</v>
      </c>
      <c r="BI49" s="711"/>
      <c r="BJ49" s="706">
        <f t="shared" si="4"/>
        <v>0</v>
      </c>
      <c r="BK49" s="4"/>
    </row>
    <row r="50" spans="1:63" ht="24" hidden="1" customHeight="1" x14ac:dyDescent="0.25">
      <c r="A50" s="386">
        <v>10102</v>
      </c>
      <c r="B50" s="592"/>
      <c r="C50" s="592"/>
      <c r="D50" s="592"/>
      <c r="E50" s="592"/>
      <c r="F50" s="592"/>
      <c r="G50" s="592"/>
      <c r="H50" s="592"/>
      <c r="I50" s="592"/>
      <c r="J50" s="592"/>
      <c r="K50" s="592"/>
      <c r="L50" s="592"/>
      <c r="M50" s="592"/>
      <c r="N50" s="592"/>
      <c r="O50" s="592"/>
      <c r="P50" s="592"/>
      <c r="Q50" s="592"/>
      <c r="R50" s="592"/>
      <c r="S50" s="592"/>
      <c r="T50" s="592"/>
      <c r="U50" s="592"/>
      <c r="V50" s="592"/>
      <c r="W50" s="592"/>
      <c r="X50" s="592"/>
      <c r="Y50" s="592"/>
      <c r="Z50" s="592"/>
      <c r="AA50" s="636" t="s">
        <v>49</v>
      </c>
      <c r="AB50" s="616"/>
      <c r="AC50" s="616">
        <v>0</v>
      </c>
      <c r="AH50" s="59">
        <f t="shared" si="14"/>
        <v>0</v>
      </c>
      <c r="AI50" s="617">
        <v>0</v>
      </c>
      <c r="AJ50" s="39"/>
      <c r="AK50" s="28">
        <v>0</v>
      </c>
      <c r="AL50" s="29">
        <v>0</v>
      </c>
      <c r="AM50" s="38">
        <v>0</v>
      </c>
      <c r="AN50" s="39">
        <v>0</v>
      </c>
      <c r="AO50" s="28">
        <v>0</v>
      </c>
      <c r="AP50" s="29">
        <v>0</v>
      </c>
      <c r="AQ50" s="38">
        <v>0</v>
      </c>
      <c r="AR50" s="39">
        <v>0</v>
      </c>
      <c r="AS50" s="28">
        <v>0</v>
      </c>
      <c r="AT50" s="29">
        <v>0</v>
      </c>
      <c r="AU50" s="21">
        <v>0</v>
      </c>
      <c r="AV50" s="38">
        <v>0</v>
      </c>
      <c r="AW50" s="55">
        <f>AI50+AK50+AM50+AO50+AQ50+AS50+AV50</f>
        <v>0</v>
      </c>
      <c r="AX50" s="618">
        <f>AJ50+AL50+AN50+AP50+AR50+AU50</f>
        <v>0</v>
      </c>
      <c r="AY50" s="345">
        <f t="shared" ref="AY50:AY66" si="54">AB50+AW50-AX50</f>
        <v>0</v>
      </c>
      <c r="AZ50" s="619">
        <v>0</v>
      </c>
      <c r="BA50" s="62">
        <v>0</v>
      </c>
      <c r="BB50" s="62"/>
      <c r="BC50" s="68">
        <f t="shared" si="52"/>
        <v>0</v>
      </c>
      <c r="BD50" s="548">
        <f t="shared" si="53"/>
        <v>0</v>
      </c>
      <c r="BE50" s="625">
        <v>0</v>
      </c>
      <c r="BF50" s="62">
        <v>0</v>
      </c>
      <c r="BG50" s="736">
        <v>0</v>
      </c>
      <c r="BI50" s="711"/>
      <c r="BJ50" s="706">
        <f t="shared" si="4"/>
        <v>0</v>
      </c>
      <c r="BK50" s="4"/>
    </row>
    <row r="51" spans="1:63" ht="24" hidden="1" customHeight="1" x14ac:dyDescent="0.25">
      <c r="A51" s="386">
        <v>10103</v>
      </c>
      <c r="B51" s="592"/>
      <c r="C51" s="592"/>
      <c r="D51" s="592"/>
      <c r="E51" s="592"/>
      <c r="F51" s="592"/>
      <c r="G51" s="592"/>
      <c r="H51" s="592"/>
      <c r="I51" s="592"/>
      <c r="J51" s="592"/>
      <c r="K51" s="592"/>
      <c r="L51" s="592"/>
      <c r="M51" s="592"/>
      <c r="N51" s="592"/>
      <c r="O51" s="592"/>
      <c r="P51" s="592"/>
      <c r="Q51" s="592"/>
      <c r="R51" s="592"/>
      <c r="S51" s="592"/>
      <c r="T51" s="592"/>
      <c r="U51" s="592"/>
      <c r="V51" s="592"/>
      <c r="W51" s="592"/>
      <c r="X51" s="592"/>
      <c r="Y51" s="592"/>
      <c r="Z51" s="592"/>
      <c r="AA51" s="636" t="s">
        <v>50</v>
      </c>
      <c r="AB51" s="616">
        <v>0</v>
      </c>
      <c r="AC51" s="616">
        <v>0</v>
      </c>
      <c r="AH51" s="59">
        <f t="shared" si="14"/>
        <v>0</v>
      </c>
      <c r="AI51" s="617">
        <v>0</v>
      </c>
      <c r="AJ51" s="39">
        <v>0</v>
      </c>
      <c r="AK51" s="28">
        <v>0</v>
      </c>
      <c r="AL51" s="29">
        <v>0</v>
      </c>
      <c r="AM51" s="38">
        <v>0</v>
      </c>
      <c r="AN51" s="39">
        <v>0</v>
      </c>
      <c r="AO51" s="28">
        <v>0</v>
      </c>
      <c r="AP51" s="29">
        <v>0</v>
      </c>
      <c r="AQ51" s="38">
        <v>0</v>
      </c>
      <c r="AR51" s="39">
        <v>0</v>
      </c>
      <c r="AS51" s="28">
        <v>0</v>
      </c>
      <c r="AT51" s="29">
        <v>0</v>
      </c>
      <c r="AU51" s="21">
        <v>0</v>
      </c>
      <c r="AV51" s="38">
        <v>0</v>
      </c>
      <c r="AW51" s="55">
        <f>AI51+AK51+AM51+AO51+AQ51+AS51+AV51</f>
        <v>0</v>
      </c>
      <c r="AX51" s="618">
        <f>AJ51+AL51+AN51+AP51+AR51+AT51+AU51</f>
        <v>0</v>
      </c>
      <c r="AY51" s="345">
        <f t="shared" si="54"/>
        <v>0</v>
      </c>
      <c r="AZ51" s="619">
        <v>0</v>
      </c>
      <c r="BA51" s="62">
        <v>0</v>
      </c>
      <c r="BB51" s="62"/>
      <c r="BC51" s="68">
        <f t="shared" si="52"/>
        <v>0</v>
      </c>
      <c r="BD51" s="548">
        <f t="shared" si="53"/>
        <v>0</v>
      </c>
      <c r="BE51" s="627">
        <v>0</v>
      </c>
      <c r="BF51" s="62">
        <v>0</v>
      </c>
      <c r="BG51" s="736">
        <v>0</v>
      </c>
      <c r="BI51" s="711"/>
      <c r="BJ51" s="706">
        <f t="shared" si="4"/>
        <v>0</v>
      </c>
      <c r="BK51" s="4"/>
    </row>
    <row r="52" spans="1:63" ht="24" hidden="1" customHeight="1" x14ac:dyDescent="0.25">
      <c r="A52" s="386">
        <v>10104</v>
      </c>
      <c r="B52" s="592"/>
      <c r="C52" s="592"/>
      <c r="D52" s="592"/>
      <c r="E52" s="592"/>
      <c r="F52" s="592"/>
      <c r="G52" s="592"/>
      <c r="H52" s="592"/>
      <c r="I52" s="592"/>
      <c r="J52" s="592"/>
      <c r="K52" s="592"/>
      <c r="L52" s="592"/>
      <c r="M52" s="592"/>
      <c r="N52" s="592"/>
      <c r="O52" s="592"/>
      <c r="P52" s="592"/>
      <c r="Q52" s="592"/>
      <c r="R52" s="592"/>
      <c r="S52" s="592"/>
      <c r="T52" s="592"/>
      <c r="U52" s="592"/>
      <c r="V52" s="592"/>
      <c r="W52" s="592"/>
      <c r="X52" s="592"/>
      <c r="Y52" s="592"/>
      <c r="Z52" s="592"/>
      <c r="AA52" s="636" t="s">
        <v>51</v>
      </c>
      <c r="AB52" s="616">
        <v>0</v>
      </c>
      <c r="AC52" s="616">
        <v>0</v>
      </c>
      <c r="AH52" s="59">
        <f t="shared" si="14"/>
        <v>0</v>
      </c>
      <c r="AI52" s="617">
        <v>0</v>
      </c>
      <c r="AJ52" s="39">
        <v>0</v>
      </c>
      <c r="AK52" s="28">
        <v>0</v>
      </c>
      <c r="AL52" s="29">
        <v>0</v>
      </c>
      <c r="AM52" s="38">
        <v>0</v>
      </c>
      <c r="AN52" s="39">
        <v>0</v>
      </c>
      <c r="AO52" s="28">
        <v>0</v>
      </c>
      <c r="AP52" s="29">
        <v>0</v>
      </c>
      <c r="AQ52" s="38">
        <v>0</v>
      </c>
      <c r="AR52" s="39">
        <v>0</v>
      </c>
      <c r="AS52" s="28">
        <v>0</v>
      </c>
      <c r="AT52" s="29">
        <v>0</v>
      </c>
      <c r="AU52" s="21">
        <v>0</v>
      </c>
      <c r="AV52" s="38">
        <v>0</v>
      </c>
      <c r="AW52" s="55">
        <f>AI52+AK52+AM52+AO52+AQ52+AV52</f>
        <v>0</v>
      </c>
      <c r="AX52" s="618">
        <f>AJ52+AL52+AN52+AP52+AR52+AW52</f>
        <v>0</v>
      </c>
      <c r="AY52" s="345">
        <f t="shared" si="54"/>
        <v>0</v>
      </c>
      <c r="AZ52" s="619">
        <v>0</v>
      </c>
      <c r="BA52" s="62">
        <v>0</v>
      </c>
      <c r="BB52" s="62"/>
      <c r="BC52" s="68">
        <f t="shared" si="52"/>
        <v>0</v>
      </c>
      <c r="BD52" s="548">
        <f t="shared" si="53"/>
        <v>0</v>
      </c>
      <c r="BE52" s="625">
        <v>0</v>
      </c>
      <c r="BF52" s="62">
        <v>0</v>
      </c>
      <c r="BG52" s="736">
        <v>0</v>
      </c>
      <c r="BI52" s="711"/>
      <c r="BJ52" s="706">
        <f t="shared" si="4"/>
        <v>0</v>
      </c>
      <c r="BK52" s="4"/>
    </row>
    <row r="53" spans="1:63" ht="12" hidden="1" customHeight="1" x14ac:dyDescent="0.25">
      <c r="A53" s="386" t="s">
        <v>487</v>
      </c>
      <c r="B53" s="592"/>
      <c r="C53" s="592"/>
      <c r="D53" s="592"/>
      <c r="E53" s="592"/>
      <c r="F53" s="592"/>
      <c r="G53" s="592"/>
      <c r="H53" s="592"/>
      <c r="I53" s="592"/>
      <c r="J53" s="592"/>
      <c r="K53" s="592"/>
      <c r="L53" s="592"/>
      <c r="M53" s="592"/>
      <c r="N53" s="592"/>
      <c r="O53" s="592"/>
      <c r="P53" s="592"/>
      <c r="Q53" s="592"/>
      <c r="R53" s="592"/>
      <c r="S53" s="592"/>
      <c r="T53" s="592"/>
      <c r="U53" s="592"/>
      <c r="V53" s="592"/>
      <c r="W53" s="592"/>
      <c r="X53" s="592"/>
      <c r="Y53" s="592"/>
      <c r="Z53" s="592"/>
      <c r="AA53" s="636" t="s">
        <v>52</v>
      </c>
      <c r="AB53" s="377">
        <v>0</v>
      </c>
      <c r="AC53" s="616">
        <v>0</v>
      </c>
      <c r="AH53" s="59">
        <f t="shared" si="14"/>
        <v>0</v>
      </c>
      <c r="AI53" s="617">
        <v>0</v>
      </c>
      <c r="AJ53" s="39">
        <v>0</v>
      </c>
      <c r="AK53" s="28">
        <v>0</v>
      </c>
      <c r="AL53" s="29">
        <v>0</v>
      </c>
      <c r="AM53" s="38">
        <v>0</v>
      </c>
      <c r="AN53" s="39">
        <v>0</v>
      </c>
      <c r="AO53" s="28">
        <v>0</v>
      </c>
      <c r="AP53" s="29">
        <v>0</v>
      </c>
      <c r="AQ53" s="38">
        <v>0</v>
      </c>
      <c r="AR53" s="39">
        <v>0</v>
      </c>
      <c r="AS53" s="28">
        <v>0</v>
      </c>
      <c r="AT53" s="29"/>
      <c r="AU53" s="21">
        <v>0</v>
      </c>
      <c r="AV53" s="38">
        <v>0</v>
      </c>
      <c r="AW53" s="55">
        <f>AI53+AK53+AM53+AO53+AQ53+AV53</f>
        <v>0</v>
      </c>
      <c r="AX53" s="618">
        <f>AJ53+AL53+AN53+AP53+AR53+AT53+AU53</f>
        <v>0</v>
      </c>
      <c r="AY53" s="345">
        <f t="shared" si="54"/>
        <v>0</v>
      </c>
      <c r="AZ53" s="619">
        <f>IFERROR(+VLOOKUP(A53,'Base de Datos'!$A$1:$H$75,7,0),0)</f>
        <v>0</v>
      </c>
      <c r="BA53" s="62">
        <f>IFERROR(+VLOOKUP(A53,'Base de Datos'!$A$1:$H$75,6,0),0)</f>
        <v>0</v>
      </c>
      <c r="BB53" s="62">
        <f>IFERROR(+VLOOKUP(A53,'Base de Datos'!$A$1:$H$75,8,0),0)</f>
        <v>0</v>
      </c>
      <c r="BC53" s="68">
        <f t="shared" ref="BC53:BC58" si="55">+BD53+BB53</f>
        <v>0</v>
      </c>
      <c r="BD53" s="548">
        <f t="shared" si="53"/>
        <v>0</v>
      </c>
      <c r="BE53" s="625">
        <v>0</v>
      </c>
      <c r="BF53" s="62">
        <f>IFERROR(+VLOOKUP(F53,'Base de Datos'!$A$1:$H$75,6,0),0)</f>
        <v>0</v>
      </c>
      <c r="BG53" s="741" t="s">
        <v>632</v>
      </c>
      <c r="BI53" s="705"/>
      <c r="BJ53" s="706">
        <f t="shared" si="4"/>
        <v>0</v>
      </c>
    </row>
    <row r="54" spans="1:63" s="42" customFormat="1" ht="13.5" hidden="1" customHeight="1" x14ac:dyDescent="0.25">
      <c r="A54" s="384">
        <v>102</v>
      </c>
      <c r="B54" s="385"/>
      <c r="C54" s="385"/>
      <c r="D54" s="385"/>
      <c r="E54" s="385"/>
      <c r="F54" s="385"/>
      <c r="G54" s="385"/>
      <c r="H54" s="385"/>
      <c r="I54" s="385"/>
      <c r="J54" s="385"/>
      <c r="K54" s="385"/>
      <c r="L54" s="385"/>
      <c r="M54" s="385"/>
      <c r="N54" s="385"/>
      <c r="O54" s="385"/>
      <c r="P54" s="385"/>
      <c r="Q54" s="385"/>
      <c r="R54" s="385"/>
      <c r="S54" s="385"/>
      <c r="T54" s="385"/>
      <c r="U54" s="385"/>
      <c r="V54" s="385"/>
      <c r="W54" s="385"/>
      <c r="X54" s="385"/>
      <c r="Y54" s="385"/>
      <c r="Z54" s="385"/>
      <c r="AA54" s="86" t="s">
        <v>53</v>
      </c>
      <c r="AB54" s="43">
        <f>SUM(AB55:AB59)</f>
        <v>0</v>
      </c>
      <c r="AC54" s="43">
        <f>SUM(AC55:AC59)</f>
        <v>0</v>
      </c>
      <c r="AD54" s="50">
        <f>SUM(AD55:AD59)</f>
        <v>0</v>
      </c>
      <c r="AE54" s="50"/>
      <c r="AF54" s="50"/>
      <c r="AG54" s="50">
        <f>SUM(AG55:AG59)</f>
        <v>0</v>
      </c>
      <c r="AH54" s="61">
        <f t="shared" si="14"/>
        <v>0</v>
      </c>
      <c r="AI54" s="375">
        <f>SUM(AI55:AI59)</f>
        <v>0</v>
      </c>
      <c r="AJ54" s="46">
        <f t="shared" ref="AJ54:AV54" si="56">SUM(AJ55:AJ59)</f>
        <v>0</v>
      </c>
      <c r="AK54" s="47">
        <f t="shared" si="56"/>
        <v>0</v>
      </c>
      <c r="AL54" s="48">
        <f t="shared" si="56"/>
        <v>0</v>
      </c>
      <c r="AM54" s="45">
        <f t="shared" si="56"/>
        <v>0</v>
      </c>
      <c r="AN54" s="46">
        <f t="shared" si="56"/>
        <v>0</v>
      </c>
      <c r="AO54" s="47">
        <f t="shared" si="56"/>
        <v>0</v>
      </c>
      <c r="AP54" s="48">
        <f t="shared" si="56"/>
        <v>0</v>
      </c>
      <c r="AQ54" s="45">
        <f t="shared" si="56"/>
        <v>0</v>
      </c>
      <c r="AR54" s="46">
        <f t="shared" si="56"/>
        <v>0</v>
      </c>
      <c r="AS54" s="47">
        <f>SUM(AS55:AS59)</f>
        <v>0</v>
      </c>
      <c r="AT54" s="48"/>
      <c r="AU54" s="49">
        <f t="shared" si="56"/>
        <v>0</v>
      </c>
      <c r="AV54" s="45">
        <f t="shared" si="56"/>
        <v>0</v>
      </c>
      <c r="AW54" s="56">
        <f t="shared" ref="AW54:BD54" si="57">SUM(AW55:AW59)</f>
        <v>0</v>
      </c>
      <c r="AX54" s="66">
        <f>SUM(AX55:AX59)</f>
        <v>0</v>
      </c>
      <c r="AY54" s="68">
        <f>SUM(AY55:AY59)</f>
        <v>0</v>
      </c>
      <c r="AZ54" s="613">
        <f t="shared" si="57"/>
        <v>0</v>
      </c>
      <c r="BA54" s="68">
        <f t="shared" si="57"/>
        <v>0</v>
      </c>
      <c r="BB54" s="68">
        <f t="shared" si="57"/>
        <v>0</v>
      </c>
      <c r="BC54" s="68">
        <f t="shared" si="55"/>
        <v>0</v>
      </c>
      <c r="BD54" s="547">
        <f t="shared" si="57"/>
        <v>0</v>
      </c>
      <c r="BE54" s="583" t="e">
        <f>(AY54-BD54)/AY54</f>
        <v>#DIV/0!</v>
      </c>
      <c r="BF54" s="68">
        <f t="shared" ref="BF54" si="58">SUM(BF55:BF59)</f>
        <v>0</v>
      </c>
      <c r="BG54" s="735" t="e">
        <f t="shared" si="48"/>
        <v>#DIV/0!</v>
      </c>
      <c r="BH54" s="1"/>
      <c r="BI54" s="703">
        <v>19892800</v>
      </c>
      <c r="BJ54" s="706">
        <f t="shared" si="4"/>
        <v>-19892800</v>
      </c>
    </row>
    <row r="55" spans="1:63" ht="14.4" hidden="1" x14ac:dyDescent="0.25">
      <c r="A55" s="386" t="s">
        <v>488</v>
      </c>
      <c r="B55" s="592"/>
      <c r="C55" s="592"/>
      <c r="D55" s="592"/>
      <c r="E55" s="592"/>
      <c r="F55" s="592"/>
      <c r="G55" s="592"/>
      <c r="H55" s="592"/>
      <c r="I55" s="592"/>
      <c r="J55" s="592"/>
      <c r="K55" s="592"/>
      <c r="L55" s="592"/>
      <c r="M55" s="592"/>
      <c r="N55" s="592"/>
      <c r="O55" s="592"/>
      <c r="P55" s="592"/>
      <c r="Q55" s="592"/>
      <c r="R55" s="592"/>
      <c r="S55" s="592"/>
      <c r="T55" s="592"/>
      <c r="U55" s="592"/>
      <c r="V55" s="592"/>
      <c r="W55" s="592"/>
      <c r="X55" s="592"/>
      <c r="Y55" s="592"/>
      <c r="Z55" s="592"/>
      <c r="AA55" s="636" t="s">
        <v>54</v>
      </c>
      <c r="AB55" s="377"/>
      <c r="AC55" s="616">
        <v>0</v>
      </c>
      <c r="AH55" s="59">
        <f t="shared" si="14"/>
        <v>0</v>
      </c>
      <c r="AI55" s="617"/>
      <c r="AJ55" s="39"/>
      <c r="AK55" s="28">
        <v>0</v>
      </c>
      <c r="AL55" s="29">
        <v>0</v>
      </c>
      <c r="AM55" s="38">
        <v>0</v>
      </c>
      <c r="AN55" s="39">
        <v>0</v>
      </c>
      <c r="AO55" s="28">
        <v>0</v>
      </c>
      <c r="AP55" s="29">
        <v>0</v>
      </c>
      <c r="AQ55" s="38">
        <v>0</v>
      </c>
      <c r="AR55" s="39">
        <v>0</v>
      </c>
      <c r="AS55" s="28">
        <v>0</v>
      </c>
      <c r="AT55" s="29"/>
      <c r="AU55" s="21">
        <v>0</v>
      </c>
      <c r="AV55" s="38">
        <v>0</v>
      </c>
      <c r="AW55" s="55">
        <f>AI55+AK55+AM55+AO55+AQ55+AS55+AV55</f>
        <v>0</v>
      </c>
      <c r="AX55" s="618">
        <f>AJ55+AL55+AN55+AP55+AR55+AT55+AU55</f>
        <v>0</v>
      </c>
      <c r="AY55" s="345">
        <f t="shared" si="54"/>
        <v>0</v>
      </c>
      <c r="AZ55" s="619">
        <f>IFERROR(+VLOOKUP(A55,'Base de Datos'!$A$1:$H$75,7,0),0)</f>
        <v>0</v>
      </c>
      <c r="BA55" s="62">
        <f>IFERROR(+VLOOKUP(A55,'Base de Datos'!$A$1:$H$75,6,0),0)</f>
        <v>0</v>
      </c>
      <c r="BB55" s="62">
        <f>IFERROR(+VLOOKUP(A55,'Base de Datos'!$A$1:$H$75,8,0),0)</f>
        <v>0</v>
      </c>
      <c r="BC55" s="68">
        <f t="shared" si="55"/>
        <v>0</v>
      </c>
      <c r="BD55" s="548">
        <f t="shared" si="53"/>
        <v>0</v>
      </c>
      <c r="BE55" s="622">
        <f t="shared" ref="BE55:BE58" si="59">IFERROR(((AY55-BD55)/AY55),0)</f>
        <v>0</v>
      </c>
      <c r="BF55" s="62">
        <f>IFERROR(+VLOOKUP(A55,'Base de Datos'!$A$1:$K$75,11,0),0)</f>
        <v>0</v>
      </c>
      <c r="BG55" s="734">
        <f t="shared" ref="BG55:BG58" si="60">IFERROR(+(AZ55/AY55),0)</f>
        <v>0</v>
      </c>
      <c r="BI55" s="703">
        <v>3002500</v>
      </c>
      <c r="BJ55" s="706">
        <f t="shared" si="4"/>
        <v>-3002500</v>
      </c>
    </row>
    <row r="56" spans="1:63" ht="14.4" hidden="1" x14ac:dyDescent="0.25">
      <c r="A56" s="386" t="s">
        <v>489</v>
      </c>
      <c r="B56" s="592"/>
      <c r="C56" s="592"/>
      <c r="D56" s="592"/>
      <c r="E56" s="592"/>
      <c r="F56" s="592"/>
      <c r="G56" s="592"/>
      <c r="H56" s="592"/>
      <c r="I56" s="592"/>
      <c r="J56" s="592"/>
      <c r="K56" s="592"/>
      <c r="L56" s="592"/>
      <c r="M56" s="592"/>
      <c r="N56" s="592"/>
      <c r="O56" s="592"/>
      <c r="P56" s="592"/>
      <c r="Q56" s="592"/>
      <c r="R56" s="592"/>
      <c r="S56" s="592"/>
      <c r="T56" s="592"/>
      <c r="U56" s="592"/>
      <c r="V56" s="592"/>
      <c r="W56" s="592"/>
      <c r="X56" s="592"/>
      <c r="Y56" s="592"/>
      <c r="Z56" s="592"/>
      <c r="AA56" s="636" t="s">
        <v>55</v>
      </c>
      <c r="AB56" s="377"/>
      <c r="AC56" s="616">
        <v>0</v>
      </c>
      <c r="AH56" s="59">
        <f t="shared" si="14"/>
        <v>0</v>
      </c>
      <c r="AI56" s="617"/>
      <c r="AJ56" s="39"/>
      <c r="AK56" s="28">
        <v>0</v>
      </c>
      <c r="AL56" s="29">
        <v>0</v>
      </c>
      <c r="AM56" s="38">
        <v>0</v>
      </c>
      <c r="AN56" s="39">
        <v>0</v>
      </c>
      <c r="AO56" s="28">
        <v>0</v>
      </c>
      <c r="AP56" s="29">
        <v>0</v>
      </c>
      <c r="AQ56" s="38">
        <v>0</v>
      </c>
      <c r="AR56" s="39">
        <v>0</v>
      </c>
      <c r="AS56" s="28">
        <v>0</v>
      </c>
      <c r="AT56" s="29"/>
      <c r="AU56" s="21">
        <v>0</v>
      </c>
      <c r="AV56" s="38">
        <v>0</v>
      </c>
      <c r="AW56" s="55">
        <f>AI56+AK56+AM56+AO56+AQ56+AS56+AV56</f>
        <v>0</v>
      </c>
      <c r="AX56" s="618">
        <f>AJ56+AL56+AN56+AP56+AR56+AT56+AU56</f>
        <v>0</v>
      </c>
      <c r="AY56" s="302">
        <f t="shared" si="54"/>
        <v>0</v>
      </c>
      <c r="AZ56" s="619">
        <f>IFERROR(+VLOOKUP(A56,'Base de Datos'!$A$1:$H$75,7,0),0)</f>
        <v>0</v>
      </c>
      <c r="BA56" s="62">
        <f>IFERROR(+VLOOKUP(A56,'Base de Datos'!$A$1:$H$75,6,0),0)</f>
        <v>0</v>
      </c>
      <c r="BB56" s="62">
        <f>IFERROR(+VLOOKUP(A56,'Base de Datos'!$A$1:$H$75,8,0),0)</f>
        <v>0</v>
      </c>
      <c r="BC56" s="68">
        <f t="shared" si="55"/>
        <v>0</v>
      </c>
      <c r="BD56" s="548">
        <f t="shared" si="53"/>
        <v>0</v>
      </c>
      <c r="BE56" s="622">
        <f t="shared" si="59"/>
        <v>0</v>
      </c>
      <c r="BF56" s="62">
        <f>IFERROR(+VLOOKUP(A56,'Base de Datos'!$A$1:$K$75,11,0),0)</f>
        <v>0</v>
      </c>
      <c r="BG56" s="734">
        <f t="shared" si="60"/>
        <v>0</v>
      </c>
      <c r="BI56" s="703">
        <v>5014800</v>
      </c>
      <c r="BJ56" s="706">
        <f t="shared" si="4"/>
        <v>-5014800</v>
      </c>
    </row>
    <row r="57" spans="1:63" ht="12" hidden="1" customHeight="1" x14ac:dyDescent="0.25">
      <c r="A57" s="386" t="s">
        <v>490</v>
      </c>
      <c r="B57" s="592"/>
      <c r="C57" s="592"/>
      <c r="D57" s="592"/>
      <c r="E57" s="592"/>
      <c r="F57" s="592"/>
      <c r="G57" s="592"/>
      <c r="H57" s="592"/>
      <c r="I57" s="592"/>
      <c r="J57" s="592"/>
      <c r="K57" s="592"/>
      <c r="L57" s="592"/>
      <c r="M57" s="592"/>
      <c r="N57" s="592"/>
      <c r="O57" s="592"/>
      <c r="P57" s="592"/>
      <c r="Q57" s="592"/>
      <c r="R57" s="592"/>
      <c r="S57" s="592"/>
      <c r="T57" s="592"/>
      <c r="U57" s="592"/>
      <c r="V57" s="592"/>
      <c r="W57" s="592"/>
      <c r="X57" s="592"/>
      <c r="Y57" s="592"/>
      <c r="Z57" s="592"/>
      <c r="AA57" s="636" t="s">
        <v>56</v>
      </c>
      <c r="AB57" s="377"/>
      <c r="AC57" s="616">
        <v>0</v>
      </c>
      <c r="AH57" s="59">
        <f t="shared" si="14"/>
        <v>0</v>
      </c>
      <c r="AI57" s="617"/>
      <c r="AJ57" s="39"/>
      <c r="AK57" s="28">
        <v>0</v>
      </c>
      <c r="AL57" s="29">
        <v>0</v>
      </c>
      <c r="AM57" s="38">
        <v>0</v>
      </c>
      <c r="AN57" s="39">
        <v>0</v>
      </c>
      <c r="AO57" s="28">
        <v>0</v>
      </c>
      <c r="AP57" s="29">
        <v>0</v>
      </c>
      <c r="AQ57" s="38">
        <v>0</v>
      </c>
      <c r="AR57" s="39">
        <v>0</v>
      </c>
      <c r="AS57" s="28">
        <v>0</v>
      </c>
      <c r="AT57" s="29"/>
      <c r="AU57" s="21">
        <v>0</v>
      </c>
      <c r="AV57" s="38">
        <v>0</v>
      </c>
      <c r="AW57" s="55">
        <f>AI57+AK57+AM57+AO57+AQ57+AS57+AV57</f>
        <v>0</v>
      </c>
      <c r="AX57" s="618">
        <f>AJ57+AL57+AN57+AP57+AR57+AT57+AU57</f>
        <v>0</v>
      </c>
      <c r="AY57" s="345">
        <f t="shared" si="54"/>
        <v>0</v>
      </c>
      <c r="AZ57" s="619">
        <f>IFERROR(+VLOOKUP(A57,'Base de Datos'!$A$1:$H$75,7,0),0)</f>
        <v>0</v>
      </c>
      <c r="BA57" s="62">
        <f>IFERROR(+VLOOKUP(A57,'Base de Datos'!$A$1:$H$75,6,0),0)</f>
        <v>0</v>
      </c>
      <c r="BB57" s="62">
        <f>IFERROR(+VLOOKUP(A57,'Base de Datos'!$A$1:$H$75,8,0),0)</f>
        <v>0</v>
      </c>
      <c r="BC57" s="68">
        <f t="shared" si="55"/>
        <v>0</v>
      </c>
      <c r="BD57" s="548">
        <f t="shared" si="53"/>
        <v>0</v>
      </c>
      <c r="BE57" s="622">
        <f t="shared" si="59"/>
        <v>0</v>
      </c>
      <c r="BF57" s="62">
        <f>IFERROR(+VLOOKUP(A57,'Base de Datos'!$A$1:$K$75,11,0),0)</f>
        <v>0</v>
      </c>
      <c r="BG57" s="734">
        <f t="shared" si="60"/>
        <v>0</v>
      </c>
      <c r="BI57" s="705"/>
      <c r="BJ57" s="706">
        <f t="shared" si="4"/>
        <v>0</v>
      </c>
    </row>
    <row r="58" spans="1:63" ht="14.4" hidden="1" x14ac:dyDescent="0.25">
      <c r="A58" s="386" t="s">
        <v>491</v>
      </c>
      <c r="B58" s="592"/>
      <c r="C58" s="592"/>
      <c r="D58" s="592"/>
      <c r="E58" s="592"/>
      <c r="F58" s="592"/>
      <c r="G58" s="592"/>
      <c r="H58" s="592"/>
      <c r="I58" s="592"/>
      <c r="J58" s="592"/>
      <c r="K58" s="592"/>
      <c r="L58" s="592"/>
      <c r="M58" s="592"/>
      <c r="N58" s="592"/>
      <c r="O58" s="592"/>
      <c r="P58" s="592"/>
      <c r="Q58" s="592"/>
      <c r="R58" s="592"/>
      <c r="S58" s="592"/>
      <c r="T58" s="592"/>
      <c r="U58" s="592"/>
      <c r="V58" s="592"/>
      <c r="W58" s="592"/>
      <c r="X58" s="592"/>
      <c r="Y58" s="592"/>
      <c r="Z58" s="592"/>
      <c r="AA58" s="636" t="s">
        <v>57</v>
      </c>
      <c r="AB58" s="377"/>
      <c r="AC58" s="616">
        <v>0</v>
      </c>
      <c r="AH58" s="59">
        <f t="shared" si="14"/>
        <v>0</v>
      </c>
      <c r="AI58" s="617"/>
      <c r="AJ58" s="39"/>
      <c r="AK58" s="28">
        <v>0</v>
      </c>
      <c r="AL58" s="29">
        <v>0</v>
      </c>
      <c r="AM58" s="38">
        <v>0</v>
      </c>
      <c r="AN58" s="39">
        <v>0</v>
      </c>
      <c r="AO58" s="28">
        <v>0</v>
      </c>
      <c r="AP58" s="29">
        <v>0</v>
      </c>
      <c r="AQ58" s="38">
        <v>0</v>
      </c>
      <c r="AR58" s="39">
        <v>0</v>
      </c>
      <c r="AS58" s="28">
        <v>0</v>
      </c>
      <c r="AT58" s="29"/>
      <c r="AU58" s="21">
        <v>0</v>
      </c>
      <c r="AV58" s="38">
        <v>0</v>
      </c>
      <c r="AW58" s="55">
        <f>AI58+AK58+AM58+AO58+AQ58+AS58+AV58</f>
        <v>0</v>
      </c>
      <c r="AX58" s="618">
        <f>AJ58+AL58+AN58+AP58+AR58+AT58+AU58</f>
        <v>0</v>
      </c>
      <c r="AY58" s="345">
        <f t="shared" si="54"/>
        <v>0</v>
      </c>
      <c r="AZ58" s="619">
        <f>IFERROR(+VLOOKUP(A58,'Base de Datos'!$A$1:$H$75,7,0),0)</f>
        <v>0</v>
      </c>
      <c r="BA58" s="62">
        <f>IFERROR(+VLOOKUP(A58,'Base de Datos'!$A$1:$H$75,6,0),0)</f>
        <v>0</v>
      </c>
      <c r="BB58" s="62">
        <f>IFERROR(+VLOOKUP(A58,'Base de Datos'!$A$1:$H$75,8,0),0)</f>
        <v>0</v>
      </c>
      <c r="BC58" s="68">
        <f t="shared" si="55"/>
        <v>0</v>
      </c>
      <c r="BD58" s="548">
        <f t="shared" si="53"/>
        <v>0</v>
      </c>
      <c r="BE58" s="622">
        <f t="shared" si="59"/>
        <v>0</v>
      </c>
      <c r="BF58" s="62">
        <f>IFERROR(+VLOOKUP(A58,'Base de Datos'!$A$1:$K$75,11,0),0)</f>
        <v>0</v>
      </c>
      <c r="BG58" s="734">
        <f t="shared" si="60"/>
        <v>0</v>
      </c>
      <c r="BI58" s="703">
        <v>11875500</v>
      </c>
      <c r="BJ58" s="706">
        <f t="shared" si="4"/>
        <v>-11875500</v>
      </c>
    </row>
    <row r="59" spans="1:63" ht="12" hidden="1" customHeight="1" x14ac:dyDescent="0.25">
      <c r="A59" s="386" t="s">
        <v>492</v>
      </c>
      <c r="B59" s="592"/>
      <c r="C59" s="592"/>
      <c r="D59" s="592"/>
      <c r="E59" s="592"/>
      <c r="F59" s="592"/>
      <c r="G59" s="592"/>
      <c r="H59" s="592"/>
      <c r="I59" s="592"/>
      <c r="J59" s="592"/>
      <c r="K59" s="592"/>
      <c r="L59" s="592"/>
      <c r="M59" s="592"/>
      <c r="N59" s="592"/>
      <c r="O59" s="592"/>
      <c r="P59" s="592"/>
      <c r="Q59" s="592"/>
      <c r="R59" s="592"/>
      <c r="S59" s="592"/>
      <c r="T59" s="592"/>
      <c r="U59" s="592"/>
      <c r="V59" s="592"/>
      <c r="W59" s="592"/>
      <c r="X59" s="592"/>
      <c r="Y59" s="592"/>
      <c r="Z59" s="592"/>
      <c r="AA59" s="636" t="s">
        <v>58</v>
      </c>
      <c r="AB59" s="637"/>
      <c r="AC59" s="616">
        <v>0</v>
      </c>
      <c r="AH59" s="59">
        <f t="shared" si="14"/>
        <v>0</v>
      </c>
      <c r="AI59" s="617">
        <v>0</v>
      </c>
      <c r="AJ59" s="39">
        <v>0</v>
      </c>
      <c r="AK59" s="28">
        <v>0</v>
      </c>
      <c r="AL59" s="29">
        <v>0</v>
      </c>
      <c r="AM59" s="38">
        <v>0</v>
      </c>
      <c r="AN59" s="39">
        <v>0</v>
      </c>
      <c r="AO59" s="28">
        <v>0</v>
      </c>
      <c r="AP59" s="29">
        <v>0</v>
      </c>
      <c r="AQ59" s="38">
        <v>0</v>
      </c>
      <c r="AR59" s="39">
        <v>0</v>
      </c>
      <c r="AS59" s="28">
        <v>0</v>
      </c>
      <c r="AT59" s="29">
        <v>0</v>
      </c>
      <c r="AU59" s="21">
        <v>0</v>
      </c>
      <c r="AV59" s="38">
        <v>0</v>
      </c>
      <c r="AW59" s="55">
        <f>AI59+AK59+AM59+AO59+AQ59+AS59+AV59</f>
        <v>0</v>
      </c>
      <c r="AX59" s="618">
        <f>AJ59+AL59+AN59+AP59+AR59+AT59+AU59</f>
        <v>0</v>
      </c>
      <c r="AY59" s="345">
        <f t="shared" si="54"/>
        <v>0</v>
      </c>
      <c r="AZ59" s="619">
        <f>IFERROR(+VLOOKUP(A59,'Base de Datos'!$A$1:$H$75,7,0),0)</f>
        <v>0</v>
      </c>
      <c r="BA59" s="62">
        <f>IFERROR(+VLOOKUP(A59,'Base de Datos'!$A$1:$H$75,6,0),0)</f>
        <v>0</v>
      </c>
      <c r="BB59" s="62"/>
      <c r="BC59" s="68">
        <f t="shared" si="52"/>
        <v>0</v>
      </c>
      <c r="BD59" s="548">
        <f t="shared" si="53"/>
        <v>0</v>
      </c>
      <c r="BE59" s="625">
        <v>0</v>
      </c>
      <c r="BF59" s="62">
        <f>IFERROR(+VLOOKUP(F59,'Base de Datos'!$A$1:$H$75,6,0),0)</f>
        <v>0</v>
      </c>
      <c r="BG59" s="736">
        <v>0</v>
      </c>
      <c r="BI59" s="705"/>
      <c r="BJ59" s="706">
        <f t="shared" si="4"/>
        <v>0</v>
      </c>
    </row>
    <row r="60" spans="1:63" s="42" customFormat="1" ht="24" x14ac:dyDescent="0.25">
      <c r="A60" s="384">
        <v>103</v>
      </c>
      <c r="B60" s="385"/>
      <c r="C60" s="385"/>
      <c r="D60" s="385"/>
      <c r="E60" s="385"/>
      <c r="F60" s="385"/>
      <c r="G60" s="385"/>
      <c r="H60" s="385"/>
      <c r="I60" s="385"/>
      <c r="J60" s="385"/>
      <c r="K60" s="385"/>
      <c r="L60" s="385"/>
      <c r="M60" s="385"/>
      <c r="N60" s="385"/>
      <c r="O60" s="385"/>
      <c r="P60" s="385"/>
      <c r="Q60" s="385"/>
      <c r="R60" s="385"/>
      <c r="S60" s="385"/>
      <c r="T60" s="385"/>
      <c r="U60" s="385"/>
      <c r="V60" s="385"/>
      <c r="W60" s="385"/>
      <c r="X60" s="385"/>
      <c r="Y60" s="385"/>
      <c r="Z60" s="385"/>
      <c r="AA60" s="86" t="s">
        <v>59</v>
      </c>
      <c r="AB60" s="346">
        <f>SUM(AB61:AB67)</f>
        <v>8863548</v>
      </c>
      <c r="AC60" s="43">
        <f>SUM(AC61:AC67)</f>
        <v>0</v>
      </c>
      <c r="AD60" s="50">
        <f>SUM(AD61:AD67)</f>
        <v>0</v>
      </c>
      <c r="AE60" s="50"/>
      <c r="AF60" s="50"/>
      <c r="AG60" s="50">
        <f>SUM(AG61:AG67)</f>
        <v>0</v>
      </c>
      <c r="AH60" s="61">
        <f t="shared" si="14"/>
        <v>8863548</v>
      </c>
      <c r="AI60" s="46">
        <f t="shared" ref="AI60:AV60" si="61">SUM(AI61:AI67)</f>
        <v>0</v>
      </c>
      <c r="AJ60" s="46">
        <f t="shared" si="61"/>
        <v>0</v>
      </c>
      <c r="AK60" s="47">
        <f t="shared" si="61"/>
        <v>0</v>
      </c>
      <c r="AL60" s="48">
        <f t="shared" si="61"/>
        <v>0</v>
      </c>
      <c r="AM60" s="45">
        <f t="shared" si="61"/>
        <v>0</v>
      </c>
      <c r="AN60" s="46">
        <f t="shared" si="61"/>
        <v>0</v>
      </c>
      <c r="AO60" s="47">
        <f t="shared" si="61"/>
        <v>0</v>
      </c>
      <c r="AP60" s="48">
        <f t="shared" si="61"/>
        <v>0</v>
      </c>
      <c r="AQ60" s="45">
        <f t="shared" si="61"/>
        <v>0</v>
      </c>
      <c r="AR60" s="46">
        <f t="shared" si="61"/>
        <v>0</v>
      </c>
      <c r="AS60" s="47">
        <f>SUM(AS61:AS67)</f>
        <v>0</v>
      </c>
      <c r="AT60" s="48">
        <f>SUM(AT61:AT67)</f>
        <v>0</v>
      </c>
      <c r="AU60" s="49">
        <f t="shared" si="61"/>
        <v>0</v>
      </c>
      <c r="AV60" s="45">
        <f t="shared" si="61"/>
        <v>0</v>
      </c>
      <c r="AW60" s="56">
        <f t="shared" ref="AW60:BD60" si="62">SUM(AW61:AW67)</f>
        <v>0</v>
      </c>
      <c r="AX60" s="66">
        <f>SUM(AX61:AX67)</f>
        <v>0</v>
      </c>
      <c r="AY60" s="68">
        <f>SUM(AY61:AY67)</f>
        <v>8863548</v>
      </c>
      <c r="AZ60" s="613">
        <f t="shared" si="62"/>
        <v>3109032.2800000003</v>
      </c>
      <c r="BA60" s="68">
        <f t="shared" si="62"/>
        <v>4676904.53</v>
      </c>
      <c r="BB60" s="68">
        <f t="shared" si="62"/>
        <v>0</v>
      </c>
      <c r="BC60" s="68">
        <f>+BD60+BB60</f>
        <v>1077611.1899999995</v>
      </c>
      <c r="BD60" s="547">
        <f t="shared" si="62"/>
        <v>1077611.1899999995</v>
      </c>
      <c r="BE60" s="583">
        <f>(AY60-BD60)/AY60</f>
        <v>0.87842214088534298</v>
      </c>
      <c r="BF60" s="68">
        <f t="shared" ref="BF60" si="63">SUM(BF61:BF67)</f>
        <v>70237.19</v>
      </c>
      <c r="BG60" s="735">
        <f>AZ60/AY60</f>
        <v>0.35076611307345551</v>
      </c>
      <c r="BH60" s="1"/>
      <c r="BI60" s="703">
        <v>4542161.7</v>
      </c>
      <c r="BJ60" s="706">
        <f t="shared" si="4"/>
        <v>-3464550.5100000007</v>
      </c>
    </row>
    <row r="61" spans="1:63" ht="15" customHeight="1" x14ac:dyDescent="0.25">
      <c r="A61" s="386" t="s">
        <v>493</v>
      </c>
      <c r="B61" s="592"/>
      <c r="C61" s="592"/>
      <c r="D61" s="592"/>
      <c r="E61" s="592"/>
      <c r="F61" s="592"/>
      <c r="G61" s="592"/>
      <c r="H61" s="592"/>
      <c r="I61" s="592"/>
      <c r="J61" s="592"/>
      <c r="K61" s="592"/>
      <c r="L61" s="592"/>
      <c r="M61" s="592"/>
      <c r="N61" s="592"/>
      <c r="O61" s="592"/>
      <c r="P61" s="592"/>
      <c r="Q61" s="592"/>
      <c r="R61" s="592"/>
      <c r="S61" s="592"/>
      <c r="T61" s="592"/>
      <c r="U61" s="592"/>
      <c r="V61" s="592"/>
      <c r="W61" s="592"/>
      <c r="X61" s="592"/>
      <c r="Y61" s="592"/>
      <c r="Z61" s="592"/>
      <c r="AA61" s="636" t="s">
        <v>60</v>
      </c>
      <c r="AB61" s="377">
        <v>8848800</v>
      </c>
      <c r="AC61" s="616">
        <v>0</v>
      </c>
      <c r="AH61" s="59">
        <f t="shared" si="14"/>
        <v>8848800</v>
      </c>
      <c r="AI61" s="617">
        <v>0</v>
      </c>
      <c r="AJ61" s="39">
        <v>0</v>
      </c>
      <c r="AK61" s="28">
        <v>0</v>
      </c>
      <c r="AL61" s="29">
        <v>0</v>
      </c>
      <c r="AM61" s="38"/>
      <c r="AN61" s="39">
        <v>0</v>
      </c>
      <c r="AO61" s="28">
        <v>0</v>
      </c>
      <c r="AP61" s="29">
        <v>0</v>
      </c>
      <c r="AQ61" s="38"/>
      <c r="AR61" s="39">
        <v>0</v>
      </c>
      <c r="AS61" s="28"/>
      <c r="AT61" s="29">
        <v>0</v>
      </c>
      <c r="AU61" s="21">
        <v>0</v>
      </c>
      <c r="AV61" s="38"/>
      <c r="AW61" s="55">
        <f>AI61+AK61+AM61+AO61+AQ61+AS61+AV61</f>
        <v>0</v>
      </c>
      <c r="AX61" s="618">
        <f>AJ61+AL61+AN61+AP61+AR61+AT61+AU61</f>
        <v>0</v>
      </c>
      <c r="AY61" s="302">
        <f t="shared" si="54"/>
        <v>8848800</v>
      </c>
      <c r="AZ61" s="619">
        <f>IFERROR(+VLOOKUP(A61,'Base de Datos'!$A$1:$H$75,7,0),0)</f>
        <v>3104663.7</v>
      </c>
      <c r="BA61" s="62">
        <f>IFERROR(+VLOOKUP(A61,'Base de Datos'!$A$1:$H$75,6,0),0)</f>
        <v>4673899.1100000003</v>
      </c>
      <c r="BB61" s="62">
        <f>IFERROR(+VLOOKUP(A61,'Base de Datos'!$A$1:$H$75,8,0),0)</f>
        <v>0</v>
      </c>
      <c r="BC61" s="68">
        <f>+BD61+BB61</f>
        <v>1070237.1899999995</v>
      </c>
      <c r="BD61" s="548">
        <f t="shared" si="53"/>
        <v>1070237.1899999995</v>
      </c>
      <c r="BE61" s="622">
        <f t="shared" ref="BE61:BE63" si="64">IFERROR(((AY61-BD61)/AY61),0)</f>
        <v>0.8790528444534853</v>
      </c>
      <c r="BF61" s="62">
        <f>IFERROR(+VLOOKUP(A61,'Base de Datos'!$A$1:$K$75,11,0),0)</f>
        <v>70237.19</v>
      </c>
      <c r="BG61" s="734">
        <f t="shared" ref="BG61:BG63" si="65">IFERROR(+(AZ61/AY61),0)</f>
        <v>0.35085703146189318</v>
      </c>
      <c r="BI61" s="703">
        <v>4542161.7</v>
      </c>
      <c r="BJ61" s="706">
        <f t="shared" si="4"/>
        <v>-3471924.5100000007</v>
      </c>
    </row>
    <row r="62" spans="1:63" ht="15" hidden="1" customHeight="1" x14ac:dyDescent="0.25">
      <c r="A62" s="386" t="s">
        <v>494</v>
      </c>
      <c r="B62" s="592"/>
      <c r="C62" s="592"/>
      <c r="D62" s="592"/>
      <c r="E62" s="592"/>
      <c r="F62" s="592"/>
      <c r="G62" s="592"/>
      <c r="H62" s="592"/>
      <c r="I62" s="592"/>
      <c r="J62" s="592"/>
      <c r="K62" s="592"/>
      <c r="L62" s="592"/>
      <c r="M62" s="592"/>
      <c r="N62" s="592"/>
      <c r="O62" s="592"/>
      <c r="P62" s="592"/>
      <c r="Q62" s="592"/>
      <c r="R62" s="592"/>
      <c r="S62" s="592"/>
      <c r="T62" s="592"/>
      <c r="U62" s="592"/>
      <c r="V62" s="592"/>
      <c r="W62" s="592"/>
      <c r="X62" s="592"/>
      <c r="Y62" s="592"/>
      <c r="Z62" s="592"/>
      <c r="AA62" s="636" t="s">
        <v>61</v>
      </c>
      <c r="AB62" s="377">
        <v>0</v>
      </c>
      <c r="AC62" s="616">
        <v>0</v>
      </c>
      <c r="AH62" s="59">
        <f t="shared" si="14"/>
        <v>0</v>
      </c>
      <c r="AI62" s="617">
        <v>0</v>
      </c>
      <c r="AJ62" s="39">
        <v>0</v>
      </c>
      <c r="AK62" s="28">
        <v>0</v>
      </c>
      <c r="AL62" s="29">
        <v>0</v>
      </c>
      <c r="AM62" s="38">
        <v>0</v>
      </c>
      <c r="AN62" s="39">
        <v>0</v>
      </c>
      <c r="AO62" s="28">
        <v>0</v>
      </c>
      <c r="AP62" s="29">
        <v>0</v>
      </c>
      <c r="AQ62" s="38">
        <v>0</v>
      </c>
      <c r="AR62" s="39">
        <v>0</v>
      </c>
      <c r="AS62" s="28">
        <v>0</v>
      </c>
      <c r="AT62" s="29"/>
      <c r="AU62" s="21">
        <v>0</v>
      </c>
      <c r="AV62" s="38">
        <v>0</v>
      </c>
      <c r="AW62" s="55">
        <f>AI62+AK62+AM62+AO62+AQ62+AS62+AV62</f>
        <v>0</v>
      </c>
      <c r="AX62" s="618">
        <f>AJ62+AL62+AN62+AP62+AR62+AT62+AU62</f>
        <v>0</v>
      </c>
      <c r="AY62" s="302">
        <f t="shared" si="54"/>
        <v>0</v>
      </c>
      <c r="AZ62" s="619">
        <f>IFERROR(+VLOOKUP(A62,'Base de Datos'!$A$1:$H$75,7,0),0)</f>
        <v>0</v>
      </c>
      <c r="BA62" s="62">
        <f>IFERROR(+VLOOKUP(A62,'Base de Datos'!$A$1:$H$75,6,0),0)</f>
        <v>0</v>
      </c>
      <c r="BB62" s="62">
        <f>IFERROR(+VLOOKUP(A62,'Base de Datos'!$A$1:$H$75,8,0),0)</f>
        <v>0</v>
      </c>
      <c r="BC62" s="68">
        <f>+BD62+BB62</f>
        <v>0</v>
      </c>
      <c r="BD62" s="548">
        <f t="shared" si="53"/>
        <v>0</v>
      </c>
      <c r="BE62" s="622">
        <f t="shared" si="64"/>
        <v>0</v>
      </c>
      <c r="BF62" s="62">
        <f>IFERROR(+VLOOKUP(F62,'Base de Datos'!$A$1:$H$75,6,0),0)</f>
        <v>0</v>
      </c>
      <c r="BG62" s="734">
        <f t="shared" si="65"/>
        <v>0</v>
      </c>
      <c r="BI62" s="705"/>
      <c r="BJ62" s="706">
        <f t="shared" si="4"/>
        <v>0</v>
      </c>
    </row>
    <row r="63" spans="1:63" ht="15" hidden="1" customHeight="1" x14ac:dyDescent="0.25">
      <c r="A63" s="386" t="s">
        <v>495</v>
      </c>
      <c r="B63" s="592"/>
      <c r="C63" s="592"/>
      <c r="D63" s="592"/>
      <c r="E63" s="592"/>
      <c r="F63" s="592"/>
      <c r="G63" s="592"/>
      <c r="H63" s="592"/>
      <c r="I63" s="592"/>
      <c r="J63" s="592"/>
      <c r="K63" s="592"/>
      <c r="L63" s="592"/>
      <c r="M63" s="592"/>
      <c r="N63" s="592"/>
      <c r="O63" s="592"/>
      <c r="P63" s="592"/>
      <c r="Q63" s="592"/>
      <c r="R63" s="592"/>
      <c r="S63" s="592"/>
      <c r="T63" s="592"/>
      <c r="U63" s="592"/>
      <c r="V63" s="592"/>
      <c r="W63" s="592"/>
      <c r="X63" s="592"/>
      <c r="Y63" s="592"/>
      <c r="Z63" s="592"/>
      <c r="AA63" s="636" t="s">
        <v>62</v>
      </c>
      <c r="AB63" s="377"/>
      <c r="AC63" s="616">
        <v>0</v>
      </c>
      <c r="AH63" s="59">
        <f t="shared" si="14"/>
        <v>0</v>
      </c>
      <c r="AI63" s="617">
        <v>0</v>
      </c>
      <c r="AJ63" s="39">
        <v>0</v>
      </c>
      <c r="AK63" s="28">
        <v>0</v>
      </c>
      <c r="AL63" s="29">
        <v>0</v>
      </c>
      <c r="AM63" s="38">
        <v>0</v>
      </c>
      <c r="AN63" s="39">
        <v>0</v>
      </c>
      <c r="AO63" s="28">
        <v>0</v>
      </c>
      <c r="AP63" s="29">
        <v>0</v>
      </c>
      <c r="AQ63" s="38">
        <v>0</v>
      </c>
      <c r="AR63" s="39">
        <v>0</v>
      </c>
      <c r="AS63" s="28">
        <v>0</v>
      </c>
      <c r="AT63" s="29"/>
      <c r="AU63" s="21">
        <v>0</v>
      </c>
      <c r="AV63" s="38">
        <v>0</v>
      </c>
      <c r="AW63" s="55">
        <f>AI63+AK63+AM63+AO63+AQ63+AS63+AV63</f>
        <v>0</v>
      </c>
      <c r="AX63" s="618">
        <f>AJ63+AL63+AN63+AP63+AR63+AT63+AU63</f>
        <v>0</v>
      </c>
      <c r="AY63" s="302">
        <f t="shared" si="54"/>
        <v>0</v>
      </c>
      <c r="AZ63" s="619">
        <f>IFERROR(+VLOOKUP(A63,'Base de Datos'!$A$1:$H$75,7,0),0)</f>
        <v>0</v>
      </c>
      <c r="BA63" s="62">
        <f>IFERROR(+VLOOKUP(A63,'Base de Datos'!$A$1:$H$75,6,0),0)</f>
        <v>0</v>
      </c>
      <c r="BB63" s="62">
        <f>IFERROR(+VLOOKUP(A63,'Base de Datos'!$A$1:$H$75,8,0),0)</f>
        <v>0</v>
      </c>
      <c r="BC63" s="68">
        <f>+BD63+BB63</f>
        <v>0</v>
      </c>
      <c r="BD63" s="548">
        <f t="shared" si="53"/>
        <v>0</v>
      </c>
      <c r="BE63" s="622">
        <f t="shared" si="64"/>
        <v>0</v>
      </c>
      <c r="BF63" s="62">
        <f>IFERROR(+VLOOKUP(F63,'Base de Datos'!$A$1:$H$75,6,0),0)</f>
        <v>0</v>
      </c>
      <c r="BG63" s="734">
        <f t="shared" si="65"/>
        <v>0</v>
      </c>
      <c r="BI63" s="705"/>
      <c r="BJ63" s="706">
        <f t="shared" si="4"/>
        <v>0</v>
      </c>
    </row>
    <row r="64" spans="1:63" ht="15" hidden="1" customHeight="1" x14ac:dyDescent="0.25">
      <c r="A64" s="386">
        <v>10304</v>
      </c>
      <c r="B64" s="592"/>
      <c r="C64" s="592"/>
      <c r="D64" s="592"/>
      <c r="E64" s="592"/>
      <c r="F64" s="592"/>
      <c r="G64" s="592"/>
      <c r="H64" s="592"/>
      <c r="I64" s="592"/>
      <c r="J64" s="592"/>
      <c r="K64" s="592"/>
      <c r="L64" s="592"/>
      <c r="M64" s="592"/>
      <c r="N64" s="592"/>
      <c r="O64" s="592"/>
      <c r="P64" s="592"/>
      <c r="Q64" s="592"/>
      <c r="R64" s="592"/>
      <c r="S64" s="592"/>
      <c r="T64" s="592"/>
      <c r="U64" s="592"/>
      <c r="V64" s="592"/>
      <c r="W64" s="592"/>
      <c r="X64" s="592"/>
      <c r="Y64" s="592"/>
      <c r="Z64" s="592"/>
      <c r="AA64" s="636" t="s">
        <v>63</v>
      </c>
      <c r="AB64" s="637">
        <v>0</v>
      </c>
      <c r="AC64" s="616">
        <v>0</v>
      </c>
      <c r="AH64" s="59">
        <f t="shared" si="14"/>
        <v>0</v>
      </c>
      <c r="AI64" s="617">
        <v>0</v>
      </c>
      <c r="AJ64" s="39">
        <v>0</v>
      </c>
      <c r="AK64" s="28">
        <v>0</v>
      </c>
      <c r="AL64" s="29">
        <v>0</v>
      </c>
      <c r="AM64" s="38">
        <v>0</v>
      </c>
      <c r="AN64" s="39">
        <v>0</v>
      </c>
      <c r="AO64" s="28">
        <v>0</v>
      </c>
      <c r="AP64" s="29">
        <v>0</v>
      </c>
      <c r="AQ64" s="38">
        <v>0</v>
      </c>
      <c r="AR64" s="39">
        <v>0</v>
      </c>
      <c r="AS64" s="28">
        <v>0</v>
      </c>
      <c r="AT64" s="29">
        <v>0</v>
      </c>
      <c r="AU64" s="21">
        <v>0</v>
      </c>
      <c r="AV64" s="38">
        <v>0</v>
      </c>
      <c r="AW64" s="55">
        <f>AI64+AK64+AM64+AO64+AQ64+AV64</f>
        <v>0</v>
      </c>
      <c r="AX64" s="618">
        <f>AJ64+AL64+AN64+AP64+AR64+AU64</f>
        <v>0</v>
      </c>
      <c r="AY64" s="302">
        <f t="shared" si="54"/>
        <v>0</v>
      </c>
      <c r="AZ64" s="619">
        <v>0</v>
      </c>
      <c r="BA64" s="62">
        <v>0</v>
      </c>
      <c r="BB64" s="62"/>
      <c r="BC64" s="68">
        <f t="shared" si="52"/>
        <v>0</v>
      </c>
      <c r="BD64" s="548">
        <f t="shared" si="53"/>
        <v>0</v>
      </c>
      <c r="BE64" s="625" t="e">
        <f>(AY64-BD64)/AY64</f>
        <v>#DIV/0!</v>
      </c>
      <c r="BF64" s="62">
        <v>0</v>
      </c>
      <c r="BG64" s="736" t="e">
        <f t="shared" si="48"/>
        <v>#DIV/0!</v>
      </c>
      <c r="BI64" s="705"/>
      <c r="BJ64" s="706">
        <f t="shared" si="4"/>
        <v>0</v>
      </c>
    </row>
    <row r="65" spans="1:62" ht="15" hidden="1" customHeight="1" x14ac:dyDescent="0.25">
      <c r="A65" s="386">
        <v>10305</v>
      </c>
      <c r="B65" s="592"/>
      <c r="C65" s="592"/>
      <c r="D65" s="592"/>
      <c r="E65" s="592"/>
      <c r="F65" s="592"/>
      <c r="G65" s="592"/>
      <c r="H65" s="592"/>
      <c r="I65" s="592"/>
      <c r="J65" s="592"/>
      <c r="K65" s="592"/>
      <c r="L65" s="592"/>
      <c r="M65" s="592"/>
      <c r="N65" s="592"/>
      <c r="O65" s="592"/>
      <c r="P65" s="592"/>
      <c r="Q65" s="592"/>
      <c r="R65" s="592"/>
      <c r="S65" s="592"/>
      <c r="T65" s="592"/>
      <c r="U65" s="592"/>
      <c r="V65" s="592"/>
      <c r="W65" s="592"/>
      <c r="X65" s="592"/>
      <c r="Y65" s="592"/>
      <c r="Z65" s="592"/>
      <c r="AA65" s="636" t="s">
        <v>64</v>
      </c>
      <c r="AB65" s="637">
        <v>0</v>
      </c>
      <c r="AC65" s="616">
        <v>0</v>
      </c>
      <c r="AH65" s="59">
        <f t="shared" si="14"/>
        <v>0</v>
      </c>
      <c r="AI65" s="617">
        <v>0</v>
      </c>
      <c r="AJ65" s="39">
        <v>0</v>
      </c>
      <c r="AK65" s="28">
        <v>0</v>
      </c>
      <c r="AL65" s="29">
        <v>0</v>
      </c>
      <c r="AM65" s="38">
        <v>0</v>
      </c>
      <c r="AN65" s="39">
        <v>0</v>
      </c>
      <c r="AO65" s="28">
        <v>0</v>
      </c>
      <c r="AP65" s="29">
        <v>0</v>
      </c>
      <c r="AQ65" s="38">
        <v>0</v>
      </c>
      <c r="AR65" s="39">
        <v>0</v>
      </c>
      <c r="AS65" s="28">
        <v>0</v>
      </c>
      <c r="AT65" s="29">
        <v>0</v>
      </c>
      <c r="AU65" s="21">
        <v>0</v>
      </c>
      <c r="AV65" s="38">
        <v>0</v>
      </c>
      <c r="AW65" s="55">
        <f>AI65+AK65+AM65+AO65+AQ65+AV65</f>
        <v>0</v>
      </c>
      <c r="AX65" s="618">
        <f>AJ65+AL65+AN65+AP65+AR65+AU65</f>
        <v>0</v>
      </c>
      <c r="AY65" s="302">
        <f t="shared" si="54"/>
        <v>0</v>
      </c>
      <c r="AZ65" s="619">
        <v>0</v>
      </c>
      <c r="BA65" s="62">
        <v>0</v>
      </c>
      <c r="BB65" s="62"/>
      <c r="BC65" s="68">
        <f t="shared" si="52"/>
        <v>0</v>
      </c>
      <c r="BD65" s="548">
        <f t="shared" si="53"/>
        <v>0</v>
      </c>
      <c r="BE65" s="625">
        <v>0</v>
      </c>
      <c r="BF65" s="62">
        <v>0</v>
      </c>
      <c r="BG65" s="736" t="s">
        <v>0</v>
      </c>
      <c r="BI65" s="705"/>
      <c r="BJ65" s="706">
        <f t="shared" si="4"/>
        <v>0</v>
      </c>
    </row>
    <row r="66" spans="1:62" ht="15" customHeight="1" x14ac:dyDescent="0.25">
      <c r="A66" s="386" t="s">
        <v>658</v>
      </c>
      <c r="B66" s="592"/>
      <c r="C66" s="592"/>
      <c r="D66" s="592"/>
      <c r="E66" s="592"/>
      <c r="F66" s="592"/>
      <c r="G66" s="592"/>
      <c r="H66" s="592"/>
      <c r="I66" s="592"/>
      <c r="J66" s="592"/>
      <c r="K66" s="592"/>
      <c r="L66" s="592"/>
      <c r="M66" s="592"/>
      <c r="N66" s="592"/>
      <c r="O66" s="592"/>
      <c r="P66" s="592"/>
      <c r="Q66" s="592"/>
      <c r="R66" s="592"/>
      <c r="S66" s="592"/>
      <c r="T66" s="592"/>
      <c r="U66" s="592"/>
      <c r="V66" s="592"/>
      <c r="W66" s="592"/>
      <c r="X66" s="592"/>
      <c r="Y66" s="592"/>
      <c r="Z66" s="592"/>
      <c r="AA66" s="636" t="s">
        <v>65</v>
      </c>
      <c r="AB66" s="377">
        <v>14748</v>
      </c>
      <c r="AC66" s="616">
        <v>0</v>
      </c>
      <c r="AH66" s="59">
        <f t="shared" si="14"/>
        <v>14748</v>
      </c>
      <c r="AI66" s="617">
        <v>0</v>
      </c>
      <c r="AJ66" s="39">
        <v>0</v>
      </c>
      <c r="AK66" s="28">
        <v>0</v>
      </c>
      <c r="AL66" s="29">
        <v>0</v>
      </c>
      <c r="AM66" s="38">
        <v>0</v>
      </c>
      <c r="AN66" s="39">
        <v>0</v>
      </c>
      <c r="AO66" s="28">
        <v>0</v>
      </c>
      <c r="AP66" s="29">
        <v>0</v>
      </c>
      <c r="AQ66" s="38">
        <v>0</v>
      </c>
      <c r="AR66" s="39">
        <v>0</v>
      </c>
      <c r="AS66" s="28">
        <v>0</v>
      </c>
      <c r="AT66" s="29">
        <v>0</v>
      </c>
      <c r="AU66" s="21">
        <v>0</v>
      </c>
      <c r="AV66" s="38">
        <v>0</v>
      </c>
      <c r="AW66" s="55">
        <f>AI66+AK66+AM66+AO66+AQ66+AV66</f>
        <v>0</v>
      </c>
      <c r="AX66" s="618">
        <f>AJ66+AL66+AN66+AP66+AR66+AU66</f>
        <v>0</v>
      </c>
      <c r="AY66" s="302">
        <f t="shared" si="54"/>
        <v>14748</v>
      </c>
      <c r="AZ66" s="619">
        <f>IFERROR(+VLOOKUP(A66,'Base de Datos'!$A$1:$H$75,7,0),0)</f>
        <v>4368.58</v>
      </c>
      <c r="BA66" s="62">
        <f>IFERROR(+VLOOKUP(A66,'Base de Datos'!$A$1:$H$75,6,0),0)</f>
        <v>3005.42</v>
      </c>
      <c r="BB66" s="62"/>
      <c r="BC66" s="68">
        <f t="shared" si="52"/>
        <v>7374</v>
      </c>
      <c r="BD66" s="548">
        <f t="shared" si="53"/>
        <v>7374</v>
      </c>
      <c r="BE66" s="625">
        <f>(AY66-BD66)/AY66</f>
        <v>0.5</v>
      </c>
      <c r="BF66" s="62">
        <v>0</v>
      </c>
      <c r="BG66" s="736">
        <f>AZ66/AY66</f>
        <v>0.2962150800108489</v>
      </c>
      <c r="BI66" s="705"/>
      <c r="BJ66" s="706">
        <f t="shared" si="4"/>
        <v>7374</v>
      </c>
    </row>
    <row r="67" spans="1:62" ht="15" hidden="1" customHeight="1" x14ac:dyDescent="0.25">
      <c r="A67" s="386">
        <v>10307</v>
      </c>
      <c r="B67" s="592"/>
      <c r="C67" s="592"/>
      <c r="D67" s="592"/>
      <c r="E67" s="592"/>
      <c r="F67" s="592"/>
      <c r="G67" s="592"/>
      <c r="H67" s="592"/>
      <c r="I67" s="592"/>
      <c r="J67" s="592"/>
      <c r="K67" s="592"/>
      <c r="L67" s="592"/>
      <c r="M67" s="592"/>
      <c r="N67" s="592"/>
      <c r="O67" s="592"/>
      <c r="P67" s="592"/>
      <c r="Q67" s="592"/>
      <c r="R67" s="592"/>
      <c r="S67" s="592"/>
      <c r="T67" s="592"/>
      <c r="U67" s="592"/>
      <c r="V67" s="592"/>
      <c r="W67" s="592"/>
      <c r="X67" s="592"/>
      <c r="Y67" s="592"/>
      <c r="Z67" s="592"/>
      <c r="AA67" s="636" t="s">
        <v>66</v>
      </c>
      <c r="AB67" s="616">
        <v>0</v>
      </c>
      <c r="AC67" s="616">
        <v>0</v>
      </c>
      <c r="AH67" s="59">
        <f t="shared" si="14"/>
        <v>0</v>
      </c>
      <c r="AI67" s="617">
        <v>0</v>
      </c>
      <c r="AJ67" s="39">
        <v>0</v>
      </c>
      <c r="AK67" s="28">
        <v>0</v>
      </c>
      <c r="AL67" s="29">
        <v>0</v>
      </c>
      <c r="AM67" s="38">
        <v>0</v>
      </c>
      <c r="AN67" s="39">
        <v>0</v>
      </c>
      <c r="AO67" s="28">
        <v>0</v>
      </c>
      <c r="AP67" s="29">
        <v>0</v>
      </c>
      <c r="AQ67" s="38">
        <v>0</v>
      </c>
      <c r="AR67" s="39">
        <v>0</v>
      </c>
      <c r="AS67" s="28">
        <v>0</v>
      </c>
      <c r="AT67" s="29">
        <v>0</v>
      </c>
      <c r="AU67" s="21">
        <v>0</v>
      </c>
      <c r="AV67" s="38">
        <v>0</v>
      </c>
      <c r="AW67" s="55">
        <f>AI67+AK67+AM67+AO67+AQ67+AV67</f>
        <v>0</v>
      </c>
      <c r="AX67" s="618">
        <f>AJ67+AL67+AN67+AP67+AR67+AU67</f>
        <v>0</v>
      </c>
      <c r="AY67" s="302">
        <f>AH67+AW67-AX67</f>
        <v>0</v>
      </c>
      <c r="AZ67" s="619">
        <v>0</v>
      </c>
      <c r="BA67" s="62">
        <v>0</v>
      </c>
      <c r="BB67" s="62"/>
      <c r="BC67" s="68">
        <f t="shared" si="52"/>
        <v>0</v>
      </c>
      <c r="BD67" s="548">
        <f t="shared" si="53"/>
        <v>0</v>
      </c>
      <c r="BE67" s="625">
        <v>0</v>
      </c>
      <c r="BF67" s="62">
        <v>0</v>
      </c>
      <c r="BG67" s="736" t="s">
        <v>0</v>
      </c>
      <c r="BI67" s="705"/>
      <c r="BJ67" s="706">
        <f t="shared" si="4"/>
        <v>0</v>
      </c>
    </row>
    <row r="68" spans="1:62" s="42" customFormat="1" ht="24" x14ac:dyDescent="0.25">
      <c r="A68" s="387">
        <v>104</v>
      </c>
      <c r="B68" s="638"/>
      <c r="C68" s="638"/>
      <c r="D68" s="638"/>
      <c r="E68" s="638"/>
      <c r="F68" s="638"/>
      <c r="G68" s="638"/>
      <c r="H68" s="638"/>
      <c r="I68" s="638"/>
      <c r="J68" s="638"/>
      <c r="K68" s="638"/>
      <c r="L68" s="638"/>
      <c r="M68" s="638"/>
      <c r="N68" s="638"/>
      <c r="O68" s="638"/>
      <c r="P68" s="638"/>
      <c r="Q68" s="638"/>
      <c r="R68" s="638"/>
      <c r="S68" s="638"/>
      <c r="T68" s="638"/>
      <c r="U68" s="638"/>
      <c r="V68" s="638"/>
      <c r="W68" s="638"/>
      <c r="X68" s="638"/>
      <c r="Y68" s="638"/>
      <c r="Z68" s="638"/>
      <c r="AA68" s="86" t="s">
        <v>67</v>
      </c>
      <c r="AB68" s="43">
        <f>SUM(AB69:AB75)</f>
        <v>47638800</v>
      </c>
      <c r="AC68" s="43">
        <f>SUM(AC69:AC75)</f>
        <v>0</v>
      </c>
      <c r="AD68" s="50">
        <f>SUM(AD69:AD75)</f>
        <v>0</v>
      </c>
      <c r="AE68" s="50"/>
      <c r="AF68" s="50"/>
      <c r="AG68" s="50">
        <f>SUM(AG69:AG75)</f>
        <v>0</v>
      </c>
      <c r="AH68" s="61">
        <f t="shared" si="14"/>
        <v>47638800</v>
      </c>
      <c r="AI68" s="375">
        <f>SUM(AI69:AI75)</f>
        <v>0</v>
      </c>
      <c r="AJ68" s="46">
        <f t="shared" ref="AJ68:AV68" si="66">SUM(AJ69:AJ75)</f>
        <v>0</v>
      </c>
      <c r="AK68" s="47">
        <f t="shared" si="66"/>
        <v>50000</v>
      </c>
      <c r="AL68" s="48">
        <f t="shared" si="66"/>
        <v>0</v>
      </c>
      <c r="AM68" s="45">
        <f t="shared" si="66"/>
        <v>0</v>
      </c>
      <c r="AN68" s="46">
        <f t="shared" si="66"/>
        <v>0</v>
      </c>
      <c r="AO68" s="47">
        <f t="shared" si="66"/>
        <v>0</v>
      </c>
      <c r="AP68" s="48">
        <f t="shared" si="66"/>
        <v>0</v>
      </c>
      <c r="AQ68" s="45">
        <f t="shared" si="66"/>
        <v>0</v>
      </c>
      <c r="AR68" s="46">
        <f>SUM(AR69:AR75)</f>
        <v>0</v>
      </c>
      <c r="AS68" s="47">
        <f>SUM(AS69:AS75)</f>
        <v>0</v>
      </c>
      <c r="AT68" s="48">
        <f>SUM(AT69:AT75)</f>
        <v>0</v>
      </c>
      <c r="AU68" s="49">
        <f t="shared" si="66"/>
        <v>0</v>
      </c>
      <c r="AV68" s="45">
        <f t="shared" si="66"/>
        <v>0</v>
      </c>
      <c r="AW68" s="56">
        <f t="shared" ref="AW68:BD68" si="67">SUM(AW69:AW75)</f>
        <v>50000</v>
      </c>
      <c r="AX68" s="66">
        <f t="shared" si="67"/>
        <v>0</v>
      </c>
      <c r="AY68" s="303">
        <f>SUM(AY69:AY75)</f>
        <v>47688800</v>
      </c>
      <c r="AZ68" s="613">
        <f t="shared" si="67"/>
        <v>6850376.4000000004</v>
      </c>
      <c r="BA68" s="68">
        <f t="shared" si="67"/>
        <v>39173770.909999996</v>
      </c>
      <c r="BB68" s="68">
        <f t="shared" si="67"/>
        <v>0</v>
      </c>
      <c r="BC68" s="68">
        <f>+BD68+BB68</f>
        <v>1664652.6899999995</v>
      </c>
      <c r="BD68" s="547">
        <f t="shared" si="67"/>
        <v>1664652.6899999995</v>
      </c>
      <c r="BE68" s="583">
        <f t="shared" ref="BE68:BE81" si="68">(AY68-BD68)/AY68</f>
        <v>0.96509342466155579</v>
      </c>
      <c r="BF68" s="68">
        <f t="shared" ref="BF68" si="69">SUM(BF69:BF75)</f>
        <v>630727.68999999994</v>
      </c>
      <c r="BG68" s="735">
        <f t="shared" ref="BG68:BG81" si="70">AZ68/AY68</f>
        <v>0.14364748955729648</v>
      </c>
      <c r="BH68" s="1"/>
      <c r="BI68" s="703">
        <v>8977136.6300000008</v>
      </c>
      <c r="BJ68" s="706">
        <f t="shared" si="4"/>
        <v>-7312483.9400000013</v>
      </c>
    </row>
    <row r="69" spans="1:62" ht="24" hidden="1" customHeight="1" x14ac:dyDescent="0.25">
      <c r="A69" s="386">
        <v>10401</v>
      </c>
      <c r="B69" s="592"/>
      <c r="C69" s="592"/>
      <c r="D69" s="592"/>
      <c r="E69" s="592"/>
      <c r="F69" s="592"/>
      <c r="G69" s="592"/>
      <c r="H69" s="592"/>
      <c r="I69" s="592"/>
      <c r="J69" s="592"/>
      <c r="K69" s="592"/>
      <c r="L69" s="592"/>
      <c r="M69" s="592"/>
      <c r="N69" s="592"/>
      <c r="O69" s="592"/>
      <c r="P69" s="592"/>
      <c r="Q69" s="592"/>
      <c r="R69" s="592"/>
      <c r="S69" s="592"/>
      <c r="T69" s="592"/>
      <c r="U69" s="592"/>
      <c r="V69" s="592"/>
      <c r="W69" s="592"/>
      <c r="X69" s="592"/>
      <c r="Y69" s="592"/>
      <c r="Z69" s="592"/>
      <c r="AA69" s="636" t="s">
        <v>68</v>
      </c>
      <c r="AB69" s="616">
        <v>0</v>
      </c>
      <c r="AC69" s="616">
        <v>0</v>
      </c>
      <c r="AH69" s="59">
        <f t="shared" si="14"/>
        <v>0</v>
      </c>
      <c r="AI69" s="617">
        <v>0</v>
      </c>
      <c r="AJ69" s="39">
        <v>0</v>
      </c>
      <c r="AK69" s="28">
        <v>0</v>
      </c>
      <c r="AL69" s="29">
        <v>0</v>
      </c>
      <c r="AM69" s="38">
        <v>0</v>
      </c>
      <c r="AN69" s="39">
        <v>0</v>
      </c>
      <c r="AO69" s="28">
        <v>0</v>
      </c>
      <c r="AP69" s="29">
        <v>0</v>
      </c>
      <c r="AQ69" s="38">
        <v>0</v>
      </c>
      <c r="AR69" s="39">
        <v>0</v>
      </c>
      <c r="AS69" s="28">
        <v>0</v>
      </c>
      <c r="AT69" s="29">
        <v>0</v>
      </c>
      <c r="AU69" s="21">
        <v>0</v>
      </c>
      <c r="AV69" s="38">
        <v>0</v>
      </c>
      <c r="AW69" s="55">
        <f>AI69+AK69+AM69+AO69+AQ69+AV69</f>
        <v>0</v>
      </c>
      <c r="AX69" s="618">
        <f>AJ69+AL69+AN69+AP69+AR69+AU69</f>
        <v>0</v>
      </c>
      <c r="AY69" s="302">
        <f t="shared" ref="AY69:AY79" si="71">AB69+AW69-AX69</f>
        <v>0</v>
      </c>
      <c r="AZ69" s="619">
        <v>0</v>
      </c>
      <c r="BA69" s="62">
        <v>0</v>
      </c>
      <c r="BB69" s="62"/>
      <c r="BC69" s="68">
        <f t="shared" si="52"/>
        <v>0</v>
      </c>
      <c r="BD69" s="548">
        <f t="shared" si="53"/>
        <v>0</v>
      </c>
      <c r="BE69" s="625" t="e">
        <f t="shared" si="68"/>
        <v>#DIV/0!</v>
      </c>
      <c r="BF69" s="62">
        <v>0</v>
      </c>
      <c r="BG69" s="736" t="e">
        <f t="shared" si="70"/>
        <v>#DIV/0!</v>
      </c>
      <c r="BI69" s="705"/>
      <c r="BJ69" s="706">
        <f t="shared" si="4"/>
        <v>0</v>
      </c>
    </row>
    <row r="70" spans="1:62" ht="12" hidden="1" customHeight="1" x14ac:dyDescent="0.25">
      <c r="A70" s="386">
        <v>10402</v>
      </c>
      <c r="B70" s="592"/>
      <c r="C70" s="592"/>
      <c r="D70" s="592"/>
      <c r="E70" s="592"/>
      <c r="F70" s="592"/>
      <c r="G70" s="592"/>
      <c r="H70" s="592"/>
      <c r="I70" s="592"/>
      <c r="J70" s="592"/>
      <c r="K70" s="592"/>
      <c r="L70" s="592"/>
      <c r="M70" s="592"/>
      <c r="N70" s="592"/>
      <c r="O70" s="592"/>
      <c r="P70" s="592"/>
      <c r="Q70" s="592"/>
      <c r="R70" s="592"/>
      <c r="S70" s="592"/>
      <c r="T70" s="592"/>
      <c r="U70" s="592"/>
      <c r="V70" s="592"/>
      <c r="W70" s="592"/>
      <c r="X70" s="592"/>
      <c r="Y70" s="592"/>
      <c r="Z70" s="592"/>
      <c r="AA70" s="636" t="s">
        <v>69</v>
      </c>
      <c r="AB70" s="616">
        <v>0</v>
      </c>
      <c r="AC70" s="616">
        <v>0</v>
      </c>
      <c r="AH70" s="59">
        <f t="shared" si="14"/>
        <v>0</v>
      </c>
      <c r="AI70" s="617">
        <v>0</v>
      </c>
      <c r="AJ70" s="39">
        <v>0</v>
      </c>
      <c r="AK70" s="28">
        <v>0</v>
      </c>
      <c r="AL70" s="29">
        <v>0</v>
      </c>
      <c r="AM70" s="38">
        <v>0</v>
      </c>
      <c r="AN70" s="39">
        <v>0</v>
      </c>
      <c r="AO70" s="28">
        <v>0</v>
      </c>
      <c r="AP70" s="29">
        <v>0</v>
      </c>
      <c r="AQ70" s="38">
        <v>0</v>
      </c>
      <c r="AR70" s="39">
        <v>0</v>
      </c>
      <c r="AS70" s="28">
        <v>0</v>
      </c>
      <c r="AT70" s="29">
        <v>0</v>
      </c>
      <c r="AU70" s="21">
        <v>0</v>
      </c>
      <c r="AV70" s="38">
        <v>0</v>
      </c>
      <c r="AW70" s="55">
        <f>AI70+AK70+AM70+AO70+AQ70+AS70+AV70</f>
        <v>0</v>
      </c>
      <c r="AX70" s="618">
        <f t="shared" ref="AX70:AX75" si="72">AJ70+AL70+AN70+AP70+AR70+AT70+AU70</f>
        <v>0</v>
      </c>
      <c r="AY70" s="302">
        <f t="shared" si="71"/>
        <v>0</v>
      </c>
      <c r="AZ70" s="619">
        <v>0</v>
      </c>
      <c r="BA70" s="62">
        <v>0</v>
      </c>
      <c r="BB70" s="62"/>
      <c r="BC70" s="68">
        <f t="shared" si="52"/>
        <v>0</v>
      </c>
      <c r="BD70" s="548">
        <f t="shared" si="53"/>
        <v>0</v>
      </c>
      <c r="BE70" s="625">
        <v>0</v>
      </c>
      <c r="BF70" s="62">
        <v>0</v>
      </c>
      <c r="BG70" s="736">
        <v>0</v>
      </c>
      <c r="BI70" s="705"/>
      <c r="BJ70" s="706">
        <f t="shared" si="4"/>
        <v>0</v>
      </c>
    </row>
    <row r="71" spans="1:62" ht="12" hidden="1" customHeight="1" x14ac:dyDescent="0.25">
      <c r="A71" s="386">
        <v>10403</v>
      </c>
      <c r="B71" s="592"/>
      <c r="C71" s="592"/>
      <c r="D71" s="592"/>
      <c r="E71" s="592"/>
      <c r="F71" s="592"/>
      <c r="G71" s="592"/>
      <c r="H71" s="592"/>
      <c r="I71" s="592"/>
      <c r="J71" s="592"/>
      <c r="K71" s="592"/>
      <c r="L71" s="592"/>
      <c r="M71" s="592"/>
      <c r="N71" s="592"/>
      <c r="O71" s="592"/>
      <c r="P71" s="592"/>
      <c r="Q71" s="592"/>
      <c r="R71" s="592"/>
      <c r="S71" s="592"/>
      <c r="T71" s="592"/>
      <c r="U71" s="592"/>
      <c r="V71" s="592"/>
      <c r="W71" s="592"/>
      <c r="X71" s="592"/>
      <c r="Y71" s="592"/>
      <c r="Z71" s="592"/>
      <c r="AA71" s="639" t="s">
        <v>70</v>
      </c>
      <c r="AB71" s="616">
        <v>0</v>
      </c>
      <c r="AC71" s="616">
        <v>0</v>
      </c>
      <c r="AH71" s="59">
        <f t="shared" si="14"/>
        <v>0</v>
      </c>
      <c r="AI71" s="617">
        <v>0</v>
      </c>
      <c r="AJ71" s="39">
        <v>0</v>
      </c>
      <c r="AK71" s="28">
        <v>0</v>
      </c>
      <c r="AL71" s="29">
        <v>0</v>
      </c>
      <c r="AM71" s="38">
        <v>0</v>
      </c>
      <c r="AN71" s="39">
        <v>0</v>
      </c>
      <c r="AO71" s="28">
        <v>0</v>
      </c>
      <c r="AP71" s="29">
        <v>0</v>
      </c>
      <c r="AQ71" s="38">
        <v>0</v>
      </c>
      <c r="AR71" s="39">
        <v>0</v>
      </c>
      <c r="AS71" s="28">
        <v>0</v>
      </c>
      <c r="AT71" s="29">
        <v>0</v>
      </c>
      <c r="AU71" s="21">
        <v>0</v>
      </c>
      <c r="AV71" s="38">
        <v>0</v>
      </c>
      <c r="AW71" s="55">
        <f>AI71+AK71+AM71+AO71+AQ71+AS71+AV71</f>
        <v>0</v>
      </c>
      <c r="AX71" s="618">
        <f t="shared" si="72"/>
        <v>0</v>
      </c>
      <c r="AY71" s="302">
        <f>AB71+AW71-AX71</f>
        <v>0</v>
      </c>
      <c r="AZ71" s="619">
        <v>0</v>
      </c>
      <c r="BA71" s="62">
        <v>0</v>
      </c>
      <c r="BB71" s="62"/>
      <c r="BC71" s="68">
        <f t="shared" si="52"/>
        <v>0</v>
      </c>
      <c r="BD71" s="548">
        <f t="shared" si="53"/>
        <v>0</v>
      </c>
      <c r="BE71" s="625">
        <v>0</v>
      </c>
      <c r="BF71" s="62">
        <v>0</v>
      </c>
      <c r="BG71" s="736">
        <v>0</v>
      </c>
      <c r="BI71" s="705"/>
      <c r="BJ71" s="706">
        <f t="shared" si="4"/>
        <v>0</v>
      </c>
    </row>
    <row r="72" spans="1:62" ht="22.95" customHeight="1" x14ac:dyDescent="0.25">
      <c r="A72" s="386" t="s">
        <v>496</v>
      </c>
      <c r="B72" s="592"/>
      <c r="C72" s="592"/>
      <c r="D72" s="592"/>
      <c r="E72" s="592"/>
      <c r="F72" s="592"/>
      <c r="G72" s="592"/>
      <c r="H72" s="592"/>
      <c r="I72" s="592"/>
      <c r="J72" s="592"/>
      <c r="K72" s="592"/>
      <c r="L72" s="592"/>
      <c r="M72" s="592"/>
      <c r="N72" s="592"/>
      <c r="O72" s="592"/>
      <c r="P72" s="592"/>
      <c r="Q72" s="592"/>
      <c r="R72" s="592"/>
      <c r="S72" s="592"/>
      <c r="T72" s="592"/>
      <c r="U72" s="592"/>
      <c r="V72" s="592"/>
      <c r="W72" s="592"/>
      <c r="X72" s="592"/>
      <c r="Y72" s="592"/>
      <c r="Z72" s="592"/>
      <c r="AA72" s="636" t="s">
        <v>71</v>
      </c>
      <c r="AB72" s="377">
        <v>35033220</v>
      </c>
      <c r="AC72" s="616">
        <v>0</v>
      </c>
      <c r="AH72" s="59">
        <f t="shared" si="14"/>
        <v>35033220</v>
      </c>
      <c r="AI72" s="617"/>
      <c r="AJ72" s="39">
        <v>0</v>
      </c>
      <c r="AK72" s="28"/>
      <c r="AL72" s="29">
        <v>0</v>
      </c>
      <c r="AM72" s="38">
        <v>0</v>
      </c>
      <c r="AN72" s="39">
        <v>0</v>
      </c>
      <c r="AO72" s="28">
        <v>0</v>
      </c>
      <c r="AP72" s="29">
        <v>0</v>
      </c>
      <c r="AQ72" s="38">
        <v>0</v>
      </c>
      <c r="AR72" s="39">
        <v>0</v>
      </c>
      <c r="AS72" s="28">
        <v>0</v>
      </c>
      <c r="AT72" s="29">
        <v>0</v>
      </c>
      <c r="AU72" s="21">
        <v>0</v>
      </c>
      <c r="AV72" s="38">
        <v>0</v>
      </c>
      <c r="AW72" s="55">
        <f>AI72+AK72+AM72+AO72+AQ72+AS72+AV72</f>
        <v>0</v>
      </c>
      <c r="AX72" s="618">
        <f t="shared" si="72"/>
        <v>0</v>
      </c>
      <c r="AY72" s="302">
        <f t="shared" si="71"/>
        <v>35033220</v>
      </c>
      <c r="AZ72" s="619">
        <f>IFERROR(+VLOOKUP(A72,'Base de Datos'!$A$1:$H$75,7,0),0)</f>
        <v>0</v>
      </c>
      <c r="BA72" s="62">
        <f>IFERROR(+VLOOKUP(A72,'Base de Datos'!$A$1:$H$75,6,0),0)</f>
        <v>35033220</v>
      </c>
      <c r="BB72" s="62">
        <f>IFERROR(+VLOOKUP(A72,'Base de Datos'!$A$1:$H$75,8,0),0)</f>
        <v>0</v>
      </c>
      <c r="BC72" s="68">
        <f>+BD72+BB72</f>
        <v>0</v>
      </c>
      <c r="BD72" s="548">
        <f t="shared" si="53"/>
        <v>0</v>
      </c>
      <c r="BE72" s="622">
        <f t="shared" ref="BE72:BE75" si="73">IFERROR(((AY72-BD72)/AY72),0)</f>
        <v>1</v>
      </c>
      <c r="BF72" s="62">
        <f>IFERROR(+VLOOKUP(A72,'Base de Datos'!$A$1:$K$75,11,0),0)</f>
        <v>0</v>
      </c>
      <c r="BG72" s="734">
        <f t="shared" ref="BG72:BG75" si="74">IFERROR(+(AZ72/AY72),0)</f>
        <v>0</v>
      </c>
      <c r="BI72" s="705"/>
      <c r="BJ72" s="706">
        <f t="shared" si="4"/>
        <v>0</v>
      </c>
    </row>
    <row r="73" spans="1:62" ht="24" hidden="1" customHeight="1" x14ac:dyDescent="0.25">
      <c r="A73" s="386">
        <v>10405</v>
      </c>
      <c r="B73" s="592"/>
      <c r="C73" s="592"/>
      <c r="D73" s="592"/>
      <c r="E73" s="592"/>
      <c r="F73" s="592"/>
      <c r="G73" s="592"/>
      <c r="H73" s="592"/>
      <c r="I73" s="592"/>
      <c r="J73" s="592"/>
      <c r="K73" s="592"/>
      <c r="L73" s="592"/>
      <c r="M73" s="592"/>
      <c r="N73" s="592"/>
      <c r="O73" s="592"/>
      <c r="P73" s="592"/>
      <c r="Q73" s="592"/>
      <c r="R73" s="592"/>
      <c r="S73" s="592"/>
      <c r="T73" s="592"/>
      <c r="U73" s="592"/>
      <c r="V73" s="592"/>
      <c r="W73" s="592"/>
      <c r="X73" s="592"/>
      <c r="Y73" s="592"/>
      <c r="Z73" s="592"/>
      <c r="AA73" s="636" t="s">
        <v>72</v>
      </c>
      <c r="AB73" s="616">
        <v>0</v>
      </c>
      <c r="AC73" s="616">
        <v>0</v>
      </c>
      <c r="AH73" s="59">
        <f t="shared" si="14"/>
        <v>0</v>
      </c>
      <c r="AI73" s="617">
        <v>0</v>
      </c>
      <c r="AJ73" s="39">
        <v>0</v>
      </c>
      <c r="AK73" s="28"/>
      <c r="AL73" s="29"/>
      <c r="AM73" s="38">
        <v>0</v>
      </c>
      <c r="AN73" s="39">
        <v>0</v>
      </c>
      <c r="AO73" s="28">
        <v>0</v>
      </c>
      <c r="AP73" s="29">
        <v>0</v>
      </c>
      <c r="AQ73" s="38">
        <v>0</v>
      </c>
      <c r="AR73" s="39">
        <v>0</v>
      </c>
      <c r="AS73" s="28">
        <v>0</v>
      </c>
      <c r="AT73" s="29">
        <v>0</v>
      </c>
      <c r="AU73" s="21">
        <v>0</v>
      </c>
      <c r="AV73" s="38">
        <v>0</v>
      </c>
      <c r="AW73" s="55">
        <f>AI73+AK73+AM73+AO73+AQ73+AS73+AV73</f>
        <v>0</v>
      </c>
      <c r="AX73" s="618">
        <f t="shared" si="72"/>
        <v>0</v>
      </c>
      <c r="AY73" s="302">
        <f t="shared" si="71"/>
        <v>0</v>
      </c>
      <c r="AZ73" s="619">
        <v>0</v>
      </c>
      <c r="BA73" s="62">
        <v>0</v>
      </c>
      <c r="BB73" s="62">
        <f>IFERROR(+VLOOKUP(A73,'Base de Datos'!$A$1:$H$75,8,0),0)</f>
        <v>0</v>
      </c>
      <c r="BC73" s="68">
        <f t="shared" si="52"/>
        <v>0</v>
      </c>
      <c r="BD73" s="548">
        <f t="shared" si="53"/>
        <v>0</v>
      </c>
      <c r="BE73" s="622">
        <f t="shared" si="73"/>
        <v>0</v>
      </c>
      <c r="BF73" s="62">
        <f>IFERROR(+VLOOKUP(A73,'Base de Datos'!$A$1:$K$75,11,0),0)</f>
        <v>0</v>
      </c>
      <c r="BG73" s="734">
        <f t="shared" si="74"/>
        <v>0</v>
      </c>
      <c r="BI73" s="705"/>
      <c r="BJ73" s="706">
        <f t="shared" si="4"/>
        <v>0</v>
      </c>
    </row>
    <row r="74" spans="1:62" ht="14.4" x14ac:dyDescent="0.25">
      <c r="A74" s="386" t="s">
        <v>497</v>
      </c>
      <c r="B74" s="592"/>
      <c r="C74" s="592"/>
      <c r="D74" s="592"/>
      <c r="E74" s="592"/>
      <c r="F74" s="592"/>
      <c r="G74" s="592"/>
      <c r="H74" s="592"/>
      <c r="I74" s="592"/>
      <c r="J74" s="592"/>
      <c r="K74" s="592"/>
      <c r="L74" s="592"/>
      <c r="M74" s="592"/>
      <c r="N74" s="592"/>
      <c r="O74" s="592"/>
      <c r="P74" s="592"/>
      <c r="Q74" s="592"/>
      <c r="R74" s="592"/>
      <c r="S74" s="592"/>
      <c r="T74" s="592"/>
      <c r="U74" s="592"/>
      <c r="V74" s="592"/>
      <c r="W74" s="592"/>
      <c r="X74" s="592"/>
      <c r="Y74" s="592"/>
      <c r="Z74" s="592"/>
      <c r="AA74" s="636" t="s">
        <v>73</v>
      </c>
      <c r="AB74" s="377">
        <v>12605580</v>
      </c>
      <c r="AC74" s="640">
        <v>0</v>
      </c>
      <c r="AD74" s="14"/>
      <c r="AE74" s="14"/>
      <c r="AF74" s="14"/>
      <c r="AG74" s="14"/>
      <c r="AH74" s="59">
        <f t="shared" si="14"/>
        <v>12605580</v>
      </c>
      <c r="AI74" s="617"/>
      <c r="AJ74" s="39"/>
      <c r="AK74" s="30"/>
      <c r="AL74" s="31"/>
      <c r="AM74" s="38"/>
      <c r="AN74" s="39">
        <v>0</v>
      </c>
      <c r="AO74" s="30">
        <v>0</v>
      </c>
      <c r="AP74" s="31">
        <v>0</v>
      </c>
      <c r="AQ74" s="38">
        <v>0</v>
      </c>
      <c r="AR74" s="39">
        <v>0</v>
      </c>
      <c r="AS74" s="30">
        <v>0</v>
      </c>
      <c r="AT74" s="31"/>
      <c r="AU74" s="22">
        <v>0</v>
      </c>
      <c r="AV74" s="38">
        <v>0</v>
      </c>
      <c r="AW74" s="55">
        <f>AI74+AK74+AM74+AO74+AQ74+AS74+AV74</f>
        <v>0</v>
      </c>
      <c r="AX74" s="618">
        <f t="shared" si="72"/>
        <v>0</v>
      </c>
      <c r="AY74" s="302">
        <f t="shared" si="71"/>
        <v>12605580</v>
      </c>
      <c r="AZ74" s="619">
        <f>IFERROR(+VLOOKUP(A74,'Base de Datos'!$A$1:$H$75,7,0),0)</f>
        <v>6850376.4000000004</v>
      </c>
      <c r="BA74" s="62">
        <f>IFERROR(+VLOOKUP(A74,'Base de Datos'!$A$1:$H$75,6,0),0)</f>
        <v>4140550.91</v>
      </c>
      <c r="BB74" s="62">
        <f>IFERROR(+VLOOKUP(A74,'Base de Datos'!$A$1:$H$75,8,0),0)</f>
        <v>0</v>
      </c>
      <c r="BC74" s="68">
        <f t="shared" ref="BC74:BC82" si="75">+BD74+BB74</f>
        <v>1614652.6899999995</v>
      </c>
      <c r="BD74" s="548">
        <f>AY74-AZ74-BA74</f>
        <v>1614652.6899999995</v>
      </c>
      <c r="BE74" s="622">
        <f t="shared" si="73"/>
        <v>0.87190968682123315</v>
      </c>
      <c r="BF74" s="62">
        <f>IFERROR(+VLOOKUP(A74,'Base de Datos'!$A$1:$K$75,11,0),0)</f>
        <v>630727.68999999994</v>
      </c>
      <c r="BG74" s="734">
        <f t="shared" si="74"/>
        <v>0.54344000038078377</v>
      </c>
      <c r="BI74" s="703">
        <v>8977136.6300000008</v>
      </c>
      <c r="BJ74" s="706">
        <f t="shared" si="4"/>
        <v>-7362483.9400000013</v>
      </c>
    </row>
    <row r="75" spans="1:62" ht="24" customHeight="1" x14ac:dyDescent="0.25">
      <c r="A75" s="386" t="s">
        <v>498</v>
      </c>
      <c r="B75" s="592"/>
      <c r="C75" s="592"/>
      <c r="D75" s="592"/>
      <c r="E75" s="592"/>
      <c r="F75" s="592"/>
      <c r="G75" s="592"/>
      <c r="H75" s="592"/>
      <c r="I75" s="592"/>
      <c r="J75" s="592"/>
      <c r="K75" s="592"/>
      <c r="L75" s="592"/>
      <c r="M75" s="592"/>
      <c r="N75" s="592"/>
      <c r="O75" s="592"/>
      <c r="P75" s="592"/>
      <c r="Q75" s="592"/>
      <c r="R75" s="592"/>
      <c r="S75" s="592"/>
      <c r="T75" s="592"/>
      <c r="U75" s="592"/>
      <c r="V75" s="592"/>
      <c r="W75" s="592"/>
      <c r="X75" s="592"/>
      <c r="Y75" s="592"/>
      <c r="Z75" s="592"/>
      <c r="AA75" s="636" t="s">
        <v>74</v>
      </c>
      <c r="AB75" s="377"/>
      <c r="AC75" s="616">
        <v>0</v>
      </c>
      <c r="AH75" s="59"/>
      <c r="AI75" s="617">
        <v>0</v>
      </c>
      <c r="AJ75" s="39">
        <v>0</v>
      </c>
      <c r="AK75" s="28">
        <v>50000</v>
      </c>
      <c r="AL75" s="29">
        <v>0</v>
      </c>
      <c r="AM75" s="38">
        <v>0</v>
      </c>
      <c r="AN75" s="39"/>
      <c r="AO75" s="28">
        <v>0</v>
      </c>
      <c r="AP75" s="29">
        <v>0</v>
      </c>
      <c r="AQ75" s="38">
        <v>0</v>
      </c>
      <c r="AR75" s="39">
        <v>0</v>
      </c>
      <c r="AS75" s="28">
        <v>0</v>
      </c>
      <c r="AT75" s="29"/>
      <c r="AU75" s="21">
        <v>0</v>
      </c>
      <c r="AV75" s="38">
        <v>0</v>
      </c>
      <c r="AW75" s="55">
        <f>AI75+AK75+AM75+AO75+AQ75+AV75</f>
        <v>50000</v>
      </c>
      <c r="AX75" s="618">
        <f t="shared" si="72"/>
        <v>0</v>
      </c>
      <c r="AY75" s="302">
        <f t="shared" si="71"/>
        <v>50000</v>
      </c>
      <c r="AZ75" s="619">
        <f>IFERROR(+VLOOKUP(A75,'Base de Datos'!$A$1:$H$75,7,0),0)</f>
        <v>0</v>
      </c>
      <c r="BA75" s="62">
        <f>IFERROR(+VLOOKUP(A75,'Base de Datos'!$A$1:$H$75,6,0),0)</f>
        <v>0</v>
      </c>
      <c r="BB75" s="62">
        <f>IFERROR(+VLOOKUP(A75,'Base de Datos'!$A$1:$H$75,8,0),0)</f>
        <v>0</v>
      </c>
      <c r="BC75" s="68">
        <f t="shared" si="75"/>
        <v>50000</v>
      </c>
      <c r="BD75" s="548">
        <f t="shared" si="53"/>
        <v>50000</v>
      </c>
      <c r="BE75" s="622">
        <f t="shared" si="73"/>
        <v>0</v>
      </c>
      <c r="BF75" s="62">
        <f>IFERROR(+VLOOKUP(F75,'Base de Datos'!$A$1:$H$75,6,0),0)</f>
        <v>0</v>
      </c>
      <c r="BG75" s="734">
        <f t="shared" si="74"/>
        <v>0</v>
      </c>
      <c r="BI75" s="703">
        <v>0</v>
      </c>
      <c r="BJ75" s="706">
        <f t="shared" si="4"/>
        <v>50000</v>
      </c>
    </row>
    <row r="76" spans="1:62" s="42" customFormat="1" ht="24" x14ac:dyDescent="0.25">
      <c r="A76" s="384">
        <v>105</v>
      </c>
      <c r="B76" s="385"/>
      <c r="C76" s="385"/>
      <c r="D76" s="385"/>
      <c r="E76" s="385"/>
      <c r="F76" s="385"/>
      <c r="G76" s="385"/>
      <c r="H76" s="385"/>
      <c r="I76" s="385"/>
      <c r="J76" s="385"/>
      <c r="K76" s="385"/>
      <c r="L76" s="385"/>
      <c r="M76" s="385"/>
      <c r="N76" s="385"/>
      <c r="O76" s="385"/>
      <c r="P76" s="385"/>
      <c r="Q76" s="385"/>
      <c r="R76" s="385"/>
      <c r="S76" s="385"/>
      <c r="T76" s="385"/>
      <c r="U76" s="385"/>
      <c r="V76" s="385"/>
      <c r="W76" s="385"/>
      <c r="X76" s="385"/>
      <c r="Y76" s="385"/>
      <c r="Z76" s="385"/>
      <c r="AA76" s="86" t="s">
        <v>75</v>
      </c>
      <c r="AB76" s="43">
        <f>SUM(AB77:AB80)</f>
        <v>8586679</v>
      </c>
      <c r="AC76" s="43">
        <f>SUM(AC77:AC80)</f>
        <v>0</v>
      </c>
      <c r="AD76" s="50">
        <f>SUM(AD77:AD80)</f>
        <v>0</v>
      </c>
      <c r="AE76" s="50"/>
      <c r="AF76" s="50"/>
      <c r="AG76" s="50">
        <f>SUM(AG77:AG80)</f>
        <v>0</v>
      </c>
      <c r="AH76" s="61">
        <f t="shared" si="14"/>
        <v>8586679</v>
      </c>
      <c r="AI76" s="375">
        <f>SUM(AI77:AI80)</f>
        <v>0</v>
      </c>
      <c r="AJ76" s="46">
        <f t="shared" ref="AJ76:AU76" si="76">SUM(AJ77:AJ80)</f>
        <v>0</v>
      </c>
      <c r="AK76" s="47">
        <f t="shared" si="76"/>
        <v>1500000</v>
      </c>
      <c r="AL76" s="48">
        <f t="shared" si="76"/>
        <v>0</v>
      </c>
      <c r="AM76" s="45">
        <f t="shared" si="76"/>
        <v>0</v>
      </c>
      <c r="AN76" s="46">
        <f t="shared" si="76"/>
        <v>0</v>
      </c>
      <c r="AO76" s="47">
        <f t="shared" si="76"/>
        <v>0</v>
      </c>
      <c r="AP76" s="48">
        <f t="shared" si="76"/>
        <v>0</v>
      </c>
      <c r="AQ76" s="45">
        <f t="shared" si="76"/>
        <v>0</v>
      </c>
      <c r="AR76" s="46">
        <f t="shared" si="76"/>
        <v>0</v>
      </c>
      <c r="AS76" s="47">
        <f>SUM(AS77:AS80)</f>
        <v>0</v>
      </c>
      <c r="AT76" s="48">
        <f>SUM(AT77:AT80)</f>
        <v>0</v>
      </c>
      <c r="AU76" s="49">
        <f t="shared" si="76"/>
        <v>0</v>
      </c>
      <c r="AV76" s="45">
        <f>SUM(AV77:AV80)</f>
        <v>0</v>
      </c>
      <c r="AW76" s="56">
        <f>SUM(AW77:AW80)</f>
        <v>1500000</v>
      </c>
      <c r="AX76" s="66">
        <f t="shared" ref="AX76:BD76" si="77">SUM(AX77:AX80)</f>
        <v>0</v>
      </c>
      <c r="AY76" s="68">
        <f>SUM(AY77:AY80)</f>
        <v>10086679</v>
      </c>
      <c r="AZ76" s="613">
        <f t="shared" si="77"/>
        <v>1073639.92</v>
      </c>
      <c r="BA76" s="300">
        <f t="shared" si="77"/>
        <v>7013039.0300000003</v>
      </c>
      <c r="BB76" s="300">
        <f t="shared" si="77"/>
        <v>0</v>
      </c>
      <c r="BC76" s="68">
        <f t="shared" si="75"/>
        <v>2000000.0499999998</v>
      </c>
      <c r="BD76" s="547">
        <f t="shared" si="77"/>
        <v>2000000.0499999998</v>
      </c>
      <c r="BE76" s="583">
        <f t="shared" si="68"/>
        <v>0.80171867767379135</v>
      </c>
      <c r="BF76" s="300">
        <f t="shared" ref="BF76" si="78">SUM(BF77:BF80)</f>
        <v>500000</v>
      </c>
      <c r="BG76" s="735">
        <f t="shared" si="70"/>
        <v>0.10644136885886821</v>
      </c>
      <c r="BH76" s="1"/>
      <c r="BI76" s="703">
        <v>300000</v>
      </c>
      <c r="BJ76" s="706">
        <f t="shared" ref="BJ76:BJ139" si="79">+BD76-BI76</f>
        <v>1700000.0499999998</v>
      </c>
    </row>
    <row r="77" spans="1:62" ht="15" customHeight="1" x14ac:dyDescent="0.3">
      <c r="A77" s="386" t="s">
        <v>499</v>
      </c>
      <c r="B77" s="592"/>
      <c r="C77" s="592"/>
      <c r="D77" s="592"/>
      <c r="E77" s="592"/>
      <c r="F77" s="592"/>
      <c r="G77" s="592"/>
      <c r="H77" s="592"/>
      <c r="I77" s="592"/>
      <c r="J77" s="592"/>
      <c r="K77" s="592"/>
      <c r="L77" s="592"/>
      <c r="M77" s="592"/>
      <c r="N77" s="592"/>
      <c r="O77" s="592"/>
      <c r="P77" s="592"/>
      <c r="Q77" s="592"/>
      <c r="R77" s="592"/>
      <c r="S77" s="592"/>
      <c r="T77" s="592"/>
      <c r="U77" s="592"/>
      <c r="V77" s="592"/>
      <c r="W77" s="592"/>
      <c r="X77" s="592"/>
      <c r="Y77" s="592"/>
      <c r="Z77" s="592"/>
      <c r="AA77" s="636" t="s">
        <v>76</v>
      </c>
      <c r="AB77" s="728">
        <v>49160</v>
      </c>
      <c r="AC77" s="616">
        <v>0</v>
      </c>
      <c r="AH77" s="59">
        <f t="shared" si="14"/>
        <v>49160</v>
      </c>
      <c r="AI77" s="617">
        <v>0</v>
      </c>
      <c r="AJ77" s="39">
        <v>0</v>
      </c>
      <c r="AK77" s="28">
        <v>0</v>
      </c>
      <c r="AL77" s="29">
        <v>0</v>
      </c>
      <c r="AM77" s="38">
        <v>0</v>
      </c>
      <c r="AN77" s="39">
        <v>0</v>
      </c>
      <c r="AO77" s="28">
        <v>0</v>
      </c>
      <c r="AP77" s="29">
        <v>0</v>
      </c>
      <c r="AQ77" s="38">
        <v>0</v>
      </c>
      <c r="AR77" s="39">
        <v>0</v>
      </c>
      <c r="AS77" s="28">
        <v>0</v>
      </c>
      <c r="AT77" s="29"/>
      <c r="AU77" s="21">
        <v>0</v>
      </c>
      <c r="AV77" s="38">
        <v>0</v>
      </c>
      <c r="AW77" s="55">
        <f>AI77+AK77+AM77+AO77+AQ77+AS77+AV77</f>
        <v>0</v>
      </c>
      <c r="AX77" s="618">
        <f>AJ77+AL77+AN77+AP77+AR77+AT77+AU77</f>
        <v>0</v>
      </c>
      <c r="AY77" s="345">
        <f t="shared" si="71"/>
        <v>49160</v>
      </c>
      <c r="AZ77" s="619">
        <f>IFERROR(+VLOOKUP(A77,'Base de Datos'!$A$1:$H$75,7,0),0)</f>
        <v>37200</v>
      </c>
      <c r="BA77" s="62">
        <f>IFERROR(+VLOOKUP(A77,'Base de Datos'!$A$1:$H$75,6,0),0)</f>
        <v>11960</v>
      </c>
      <c r="BB77" s="62">
        <f>IFERROR(+VLOOKUP(A77,'Base de Datos'!$A$1:$H$75,8,0),0)</f>
        <v>0</v>
      </c>
      <c r="BC77" s="68">
        <f t="shared" si="75"/>
        <v>0</v>
      </c>
      <c r="BD77" s="548">
        <f t="shared" si="53"/>
        <v>0</v>
      </c>
      <c r="BE77" s="622">
        <f t="shared" ref="BE77:BE80" si="80">IFERROR(((AY77-BD77)/AY77),0)</f>
        <v>1</v>
      </c>
      <c r="BF77" s="62">
        <f>IFERROR(+VLOOKUP(F77,'Base de Datos'!$A$1:$H$75,6,0),0)</f>
        <v>0</v>
      </c>
      <c r="BG77" s="734">
        <f t="shared" ref="BG77:BG80" si="81">IFERROR(+(AZ77/AY77),0)</f>
        <v>0.75671277461350694</v>
      </c>
      <c r="BI77" s="703">
        <v>50000</v>
      </c>
      <c r="BJ77" s="706">
        <f t="shared" si="79"/>
        <v>-50000</v>
      </c>
    </row>
    <row r="78" spans="1:62" ht="14.4" x14ac:dyDescent="0.3">
      <c r="A78" s="386" t="s">
        <v>500</v>
      </c>
      <c r="B78" s="592"/>
      <c r="C78" s="592"/>
      <c r="D78" s="592"/>
      <c r="E78" s="592"/>
      <c r="F78" s="592"/>
      <c r="G78" s="592"/>
      <c r="H78" s="592"/>
      <c r="I78" s="592"/>
      <c r="J78" s="592"/>
      <c r="K78" s="592"/>
      <c r="L78" s="592"/>
      <c r="M78" s="592"/>
      <c r="N78" s="592"/>
      <c r="O78" s="592"/>
      <c r="P78" s="592"/>
      <c r="Q78" s="592"/>
      <c r="R78" s="592"/>
      <c r="S78" s="592"/>
      <c r="T78" s="592"/>
      <c r="U78" s="592"/>
      <c r="V78" s="592"/>
      <c r="W78" s="592"/>
      <c r="X78" s="592"/>
      <c r="Y78" s="592"/>
      <c r="Z78" s="592"/>
      <c r="AA78" s="636" t="s">
        <v>77</v>
      </c>
      <c r="AB78" s="728">
        <v>537519</v>
      </c>
      <c r="AC78" s="616">
        <v>0</v>
      </c>
      <c r="AH78" s="59">
        <f t="shared" si="14"/>
        <v>537519</v>
      </c>
      <c r="AI78" s="617">
        <v>0</v>
      </c>
      <c r="AJ78" s="39">
        <v>0</v>
      </c>
      <c r="AK78" s="28">
        <v>1500000</v>
      </c>
      <c r="AL78" s="29">
        <v>0</v>
      </c>
      <c r="AM78" s="38">
        <v>0</v>
      </c>
      <c r="AN78" s="39"/>
      <c r="AO78" s="28">
        <v>0</v>
      </c>
      <c r="AP78" s="29">
        <v>0</v>
      </c>
      <c r="AQ78" s="38">
        <v>0</v>
      </c>
      <c r="AR78" s="39"/>
      <c r="AS78" s="28">
        <v>0</v>
      </c>
      <c r="AT78" s="29">
        <v>0</v>
      </c>
      <c r="AU78" s="21">
        <v>0</v>
      </c>
      <c r="AV78" s="38"/>
      <c r="AW78" s="55">
        <f>AI78+AK78+AM78+AO78+AQ78+AS78+AV78</f>
        <v>1500000</v>
      </c>
      <c r="AX78" s="618">
        <f>AJ78+AL78+AN78+AP78+AR78+AT78+AU78</f>
        <v>0</v>
      </c>
      <c r="AY78" s="345">
        <f>AB78+AW78-AX78</f>
        <v>2037519</v>
      </c>
      <c r="AZ78" s="619">
        <f>IFERROR(+VLOOKUP(A78,'Base de Datos'!$A$1:$H$75,7,0),0)</f>
        <v>632200</v>
      </c>
      <c r="BA78" s="62">
        <f>IFERROR(+VLOOKUP(A78,'Base de Datos'!$A$1:$H$75,6,0),0)</f>
        <v>905319</v>
      </c>
      <c r="BB78" s="62">
        <f>IFERROR(+VLOOKUP(A78,'Base de Datos'!$A$1:$H$75,8,0),0)</f>
        <v>0</v>
      </c>
      <c r="BC78" s="68">
        <f t="shared" si="75"/>
        <v>500000</v>
      </c>
      <c r="BD78" s="548">
        <f t="shared" si="53"/>
        <v>500000</v>
      </c>
      <c r="BE78" s="622">
        <f t="shared" si="80"/>
        <v>0.75460351535372183</v>
      </c>
      <c r="BF78" s="62">
        <f>IFERROR(+VLOOKUP(A78,'Base de Datos'!$A$1:$K$75,11,0),0)</f>
        <v>500000</v>
      </c>
      <c r="BG78" s="734">
        <f t="shared" si="81"/>
        <v>0.31027931518675411</v>
      </c>
      <c r="BI78" s="703">
        <v>250000</v>
      </c>
      <c r="BJ78" s="706">
        <f t="shared" si="79"/>
        <v>250000</v>
      </c>
    </row>
    <row r="79" spans="1:62" ht="12" customHeight="1" x14ac:dyDescent="0.3">
      <c r="A79" s="386" t="s">
        <v>501</v>
      </c>
      <c r="B79" s="592"/>
      <c r="C79" s="592"/>
      <c r="D79" s="592"/>
      <c r="E79" s="592"/>
      <c r="F79" s="592"/>
      <c r="G79" s="592"/>
      <c r="H79" s="592"/>
      <c r="I79" s="592"/>
      <c r="J79" s="592"/>
      <c r="K79" s="592"/>
      <c r="L79" s="592"/>
      <c r="M79" s="592"/>
      <c r="N79" s="592"/>
      <c r="O79" s="592"/>
      <c r="P79" s="592"/>
      <c r="Q79" s="592"/>
      <c r="R79" s="592"/>
      <c r="S79" s="592"/>
      <c r="T79" s="592"/>
      <c r="U79" s="592"/>
      <c r="V79" s="592"/>
      <c r="W79" s="592"/>
      <c r="X79" s="592"/>
      <c r="Y79" s="592"/>
      <c r="Z79" s="592"/>
      <c r="AA79" s="636" t="s">
        <v>78</v>
      </c>
      <c r="AB79" s="728">
        <v>4000000</v>
      </c>
      <c r="AC79" s="616">
        <v>0</v>
      </c>
      <c r="AH79" s="59">
        <f t="shared" si="14"/>
        <v>4000000</v>
      </c>
      <c r="AI79" s="617">
        <v>0</v>
      </c>
      <c r="AJ79" s="39">
        <v>0</v>
      </c>
      <c r="AK79" s="28">
        <v>0</v>
      </c>
      <c r="AL79" s="29">
        <v>0</v>
      </c>
      <c r="AM79" s="38">
        <v>0</v>
      </c>
      <c r="AN79" s="39">
        <v>0</v>
      </c>
      <c r="AO79" s="28">
        <v>0</v>
      </c>
      <c r="AP79" s="29">
        <v>0</v>
      </c>
      <c r="AQ79" s="38">
        <v>0</v>
      </c>
      <c r="AR79" s="39"/>
      <c r="AS79" s="28">
        <v>0</v>
      </c>
      <c r="AT79" s="29">
        <v>0</v>
      </c>
      <c r="AU79" s="21">
        <v>0</v>
      </c>
      <c r="AV79" s="38">
        <v>0</v>
      </c>
      <c r="AW79" s="55">
        <f>AI79+AK79+AM79+AO79+AQ79+AS79+AV79</f>
        <v>0</v>
      </c>
      <c r="AX79" s="618">
        <f>AJ79+AL79+AN79+AP79+AR79+AT79+AU79</f>
        <v>0</v>
      </c>
      <c r="AY79" s="345">
        <f t="shared" si="71"/>
        <v>4000000</v>
      </c>
      <c r="AZ79" s="619">
        <f>IFERROR(+VLOOKUP(A79,'Base de Datos'!$A$1:$H$75,7,0),0)</f>
        <v>0</v>
      </c>
      <c r="BA79" s="62">
        <f>IFERROR(+VLOOKUP(A79,'Base de Datos'!$A$1:$H$75,6,0),0)</f>
        <v>3999999.95</v>
      </c>
      <c r="BB79" s="62">
        <f>IFERROR(+VLOOKUP(A79,'Base de Datos'!$A$1:$H$75,8,0),0)</f>
        <v>0</v>
      </c>
      <c r="BC79" s="68">
        <f t="shared" si="75"/>
        <v>4.9999999813735485E-2</v>
      </c>
      <c r="BD79" s="548">
        <f t="shared" si="53"/>
        <v>4.9999999813735485E-2</v>
      </c>
      <c r="BE79" s="622">
        <f t="shared" si="80"/>
        <v>0.99999998750000008</v>
      </c>
      <c r="BF79" s="62">
        <f>IFERROR(+VLOOKUP(F79,'Base de Datos'!$A$1:$H$75,6,0),0)</f>
        <v>0</v>
      </c>
      <c r="BG79" s="734">
        <f t="shared" si="81"/>
        <v>0</v>
      </c>
      <c r="BI79" s="705"/>
      <c r="BJ79" s="706">
        <f t="shared" si="79"/>
        <v>4.9999999813735485E-2</v>
      </c>
    </row>
    <row r="80" spans="1:62" ht="12" customHeight="1" x14ac:dyDescent="0.3">
      <c r="A80" s="386" t="s">
        <v>502</v>
      </c>
      <c r="B80" s="592"/>
      <c r="C80" s="592"/>
      <c r="D80" s="592"/>
      <c r="E80" s="592"/>
      <c r="F80" s="592"/>
      <c r="G80" s="592"/>
      <c r="H80" s="592"/>
      <c r="I80" s="592"/>
      <c r="J80" s="592"/>
      <c r="K80" s="592"/>
      <c r="L80" s="592"/>
      <c r="M80" s="592"/>
      <c r="N80" s="592"/>
      <c r="O80" s="592"/>
      <c r="P80" s="592"/>
      <c r="Q80" s="592"/>
      <c r="R80" s="592"/>
      <c r="S80" s="592"/>
      <c r="T80" s="592"/>
      <c r="U80" s="592"/>
      <c r="V80" s="592"/>
      <c r="W80" s="592"/>
      <c r="X80" s="592"/>
      <c r="Y80" s="592"/>
      <c r="Z80" s="592"/>
      <c r="AA80" s="636" t="s">
        <v>79</v>
      </c>
      <c r="AB80" s="728">
        <v>4000000</v>
      </c>
      <c r="AC80" s="616">
        <v>0</v>
      </c>
      <c r="AH80" s="59">
        <f t="shared" ref="AH80:AH143" si="82">SUM(AB80:AC80)</f>
        <v>4000000</v>
      </c>
      <c r="AI80" s="617">
        <v>0</v>
      </c>
      <c r="AJ80" s="39">
        <v>0</v>
      </c>
      <c r="AK80" s="28">
        <v>0</v>
      </c>
      <c r="AL80" s="29">
        <v>0</v>
      </c>
      <c r="AM80" s="38">
        <v>0</v>
      </c>
      <c r="AN80" s="39">
        <v>0</v>
      </c>
      <c r="AO80" s="28">
        <v>0</v>
      </c>
      <c r="AP80" s="29">
        <v>0</v>
      </c>
      <c r="AQ80" s="38">
        <v>0</v>
      </c>
      <c r="AR80" s="39"/>
      <c r="AS80" s="28">
        <v>0</v>
      </c>
      <c r="AT80" s="29">
        <v>0</v>
      </c>
      <c r="AU80" s="21"/>
      <c r="AV80" s="38"/>
      <c r="AW80" s="55">
        <f>AI80+AK80+AM80+AO80+AQ80+AS80+AV80</f>
        <v>0</v>
      </c>
      <c r="AX80" s="618">
        <f>AJ80+AL80+AN80+AP80+AR80+AT80+AU80</f>
        <v>0</v>
      </c>
      <c r="AY80" s="345">
        <f>AB80+AW80-AX80</f>
        <v>4000000</v>
      </c>
      <c r="AZ80" s="619">
        <f>IFERROR(+VLOOKUP(A80,'Base de Datos'!$A$1:$H$75,7,0),0)</f>
        <v>404239.92</v>
      </c>
      <c r="BA80" s="62">
        <f>IFERROR(+VLOOKUP(A80,'Base de Datos'!$A$1:$H$75,6,0),0)</f>
        <v>2095760.08</v>
      </c>
      <c r="BB80" s="62">
        <f>IFERROR(+VLOOKUP(A80,'Base de Datos'!$A$1:$H$75,8,0),0)</f>
        <v>0</v>
      </c>
      <c r="BC80" s="68">
        <f t="shared" si="75"/>
        <v>1500000</v>
      </c>
      <c r="BD80" s="548">
        <f t="shared" si="53"/>
        <v>1500000</v>
      </c>
      <c r="BE80" s="622">
        <f t="shared" si="80"/>
        <v>0.625</v>
      </c>
      <c r="BF80" s="62">
        <f>IFERROR(+VLOOKUP(F80,'Base de Datos'!$A$1:$H$75,6,0),0)</f>
        <v>0</v>
      </c>
      <c r="BG80" s="734">
        <f t="shared" si="81"/>
        <v>0.10105997999999999</v>
      </c>
      <c r="BI80" s="705"/>
      <c r="BJ80" s="706">
        <f t="shared" si="79"/>
        <v>1500000</v>
      </c>
    </row>
    <row r="81" spans="1:62" s="42" customFormat="1" ht="24" x14ac:dyDescent="0.25">
      <c r="A81" s="384">
        <v>106</v>
      </c>
      <c r="B81" s="385"/>
      <c r="C81" s="385"/>
      <c r="D81" s="385"/>
      <c r="E81" s="385"/>
      <c r="F81" s="385"/>
      <c r="G81" s="385"/>
      <c r="H81" s="385"/>
      <c r="I81" s="385"/>
      <c r="J81" s="385"/>
      <c r="K81" s="385"/>
      <c r="L81" s="385"/>
      <c r="M81" s="385"/>
      <c r="N81" s="385"/>
      <c r="O81" s="385"/>
      <c r="P81" s="385"/>
      <c r="Q81" s="385"/>
      <c r="R81" s="385"/>
      <c r="S81" s="385"/>
      <c r="T81" s="385"/>
      <c r="U81" s="385"/>
      <c r="V81" s="385"/>
      <c r="W81" s="385"/>
      <c r="X81" s="385"/>
      <c r="Y81" s="385"/>
      <c r="Z81" s="385"/>
      <c r="AA81" s="86" t="s">
        <v>80</v>
      </c>
      <c r="AB81" s="43">
        <f>SUM(AB82:AB84)</f>
        <v>9000000</v>
      </c>
      <c r="AC81" s="43">
        <f>SUM(AC82:AC84)</f>
        <v>0</v>
      </c>
      <c r="AD81" s="50">
        <f>SUM(AD82:AD84)</f>
        <v>0</v>
      </c>
      <c r="AE81" s="50"/>
      <c r="AF81" s="50"/>
      <c r="AG81" s="50">
        <f>SUM(AG82:AG84)</f>
        <v>0</v>
      </c>
      <c r="AH81" s="61">
        <f t="shared" si="82"/>
        <v>9000000</v>
      </c>
      <c r="AI81" s="375">
        <f>SUM(AI82:AI84)</f>
        <v>0</v>
      </c>
      <c r="AJ81" s="46">
        <f t="shared" ref="AJ81:AV81" si="83">SUM(AJ82:AJ84)</f>
        <v>0</v>
      </c>
      <c r="AK81" s="47">
        <f t="shared" si="83"/>
        <v>0</v>
      </c>
      <c r="AL81" s="48">
        <f t="shared" si="83"/>
        <v>1550000</v>
      </c>
      <c r="AM81" s="45">
        <f t="shared" si="83"/>
        <v>0</v>
      </c>
      <c r="AN81" s="46">
        <f t="shared" si="83"/>
        <v>0</v>
      </c>
      <c r="AO81" s="47">
        <f t="shared" si="83"/>
        <v>0</v>
      </c>
      <c r="AP81" s="48">
        <f t="shared" si="83"/>
        <v>0</v>
      </c>
      <c r="AQ81" s="45">
        <f t="shared" si="83"/>
        <v>0</v>
      </c>
      <c r="AR81" s="46">
        <f t="shared" si="83"/>
        <v>0</v>
      </c>
      <c r="AS81" s="47">
        <f>SUM(AS82:AS84)</f>
        <v>0</v>
      </c>
      <c r="AT81" s="48">
        <f>SUM(AT82:AT84)</f>
        <v>0</v>
      </c>
      <c r="AU81" s="49">
        <f t="shared" si="83"/>
        <v>0</v>
      </c>
      <c r="AV81" s="45">
        <f t="shared" si="83"/>
        <v>0</v>
      </c>
      <c r="AW81" s="56">
        <f t="shared" ref="AW81:BD81" si="84">SUM(AW82:AW84)</f>
        <v>0</v>
      </c>
      <c r="AX81" s="66">
        <f t="shared" si="84"/>
        <v>1550000</v>
      </c>
      <c r="AY81" s="68">
        <f>SUM(AY82:AY84)</f>
        <v>7450000</v>
      </c>
      <c r="AZ81" s="613">
        <f t="shared" si="84"/>
        <v>4987799.4400000004</v>
      </c>
      <c r="BA81" s="68">
        <f t="shared" si="84"/>
        <v>38000</v>
      </c>
      <c r="BB81" s="68">
        <f t="shared" ref="BB81" si="85">SUM(BB82:BB84)</f>
        <v>0</v>
      </c>
      <c r="BC81" s="68">
        <f t="shared" si="75"/>
        <v>2424200.5599999996</v>
      </c>
      <c r="BD81" s="547">
        <f t="shared" si="84"/>
        <v>2424200.5599999996</v>
      </c>
      <c r="BE81" s="583">
        <f t="shared" si="68"/>
        <v>0.67460395167785236</v>
      </c>
      <c r="BF81" s="68">
        <f t="shared" ref="BF81" si="86">SUM(BF82:BF84)</f>
        <v>24200.560000000001</v>
      </c>
      <c r="BG81" s="735">
        <f t="shared" si="70"/>
        <v>0.66950328053691277</v>
      </c>
      <c r="BH81" s="1"/>
      <c r="BI81" s="703">
        <v>1928138</v>
      </c>
      <c r="BJ81" s="706">
        <f t="shared" si="79"/>
        <v>496062.55999999959</v>
      </c>
    </row>
    <row r="82" spans="1:62" ht="14.4" x14ac:dyDescent="0.25">
      <c r="A82" s="386" t="s">
        <v>503</v>
      </c>
      <c r="B82" s="592"/>
      <c r="C82" s="592"/>
      <c r="D82" s="592"/>
      <c r="E82" s="592"/>
      <c r="F82" s="592"/>
      <c r="G82" s="592"/>
      <c r="H82" s="592"/>
      <c r="I82" s="592"/>
      <c r="J82" s="592"/>
      <c r="K82" s="592"/>
      <c r="L82" s="592"/>
      <c r="M82" s="592"/>
      <c r="N82" s="592"/>
      <c r="O82" s="592"/>
      <c r="P82" s="592"/>
      <c r="Q82" s="592"/>
      <c r="R82" s="592"/>
      <c r="S82" s="592"/>
      <c r="T82" s="592"/>
      <c r="U82" s="592"/>
      <c r="V82" s="592"/>
      <c r="W82" s="592"/>
      <c r="X82" s="592"/>
      <c r="Y82" s="592"/>
      <c r="Z82" s="592"/>
      <c r="AA82" s="636" t="s">
        <v>81</v>
      </c>
      <c r="AB82" s="377">
        <v>9000000</v>
      </c>
      <c r="AC82" s="616">
        <v>0</v>
      </c>
      <c r="AH82" s="59">
        <f t="shared" si="82"/>
        <v>9000000</v>
      </c>
      <c r="AI82" s="617"/>
      <c r="AJ82" s="46"/>
      <c r="AK82" s="28">
        <v>0</v>
      </c>
      <c r="AL82" s="29">
        <v>1550000</v>
      </c>
      <c r="AM82" s="38">
        <v>0</v>
      </c>
      <c r="AN82" s="39"/>
      <c r="AO82" s="28">
        <v>0</v>
      </c>
      <c r="AP82" s="29">
        <v>0</v>
      </c>
      <c r="AQ82" s="38">
        <v>0</v>
      </c>
      <c r="AR82" s="39"/>
      <c r="AS82" s="28">
        <v>0</v>
      </c>
      <c r="AT82" s="29">
        <v>0</v>
      </c>
      <c r="AU82" s="21"/>
      <c r="AV82" s="38">
        <v>0</v>
      </c>
      <c r="AW82" s="55">
        <f>AI82+AK82+AM82+AO82+AQ82+AS82+AV82</f>
        <v>0</v>
      </c>
      <c r="AX82" s="618">
        <f>AJ82+AL82+AN82+AP82+AR82+AT82+AU82</f>
        <v>1550000</v>
      </c>
      <c r="AY82" s="302">
        <f>AB82+AW82-AX82</f>
        <v>7450000</v>
      </c>
      <c r="AZ82" s="619">
        <f>IFERROR(+VLOOKUP(A82,'Base de Datos'!$A$1:$H$75,7,0),0)</f>
        <v>4987799.4400000004</v>
      </c>
      <c r="BA82" s="62">
        <f>IFERROR(+VLOOKUP(A82,'Base de Datos'!$A$1:$H$75,6,0),0)</f>
        <v>38000</v>
      </c>
      <c r="BB82" s="62">
        <f>IFERROR(+VLOOKUP(A82,'Base de Datos'!$A$1:$H$75,8,0),0)</f>
        <v>0</v>
      </c>
      <c r="BC82" s="68">
        <f t="shared" si="75"/>
        <v>2424200.5599999996</v>
      </c>
      <c r="BD82" s="548">
        <f t="shared" si="53"/>
        <v>2424200.5599999996</v>
      </c>
      <c r="BE82" s="622">
        <f>IFERROR(((AY82-BD82)/AY82),0)</f>
        <v>0.67460395167785236</v>
      </c>
      <c r="BF82" s="62">
        <f>IFERROR(+VLOOKUP(A82,'Base de Datos'!$A$1:$K$75,11,0),0)</f>
        <v>24200.560000000001</v>
      </c>
      <c r="BG82" s="734">
        <f t="shared" ref="BG82" si="87">IFERROR(+(AZ82/AY82),0)</f>
        <v>0.66950328053691277</v>
      </c>
      <c r="BI82" s="703">
        <v>1928138</v>
      </c>
      <c r="BJ82" s="706">
        <f t="shared" si="79"/>
        <v>496062.55999999959</v>
      </c>
    </row>
    <row r="83" spans="1:62" ht="12" hidden="1" customHeight="1" x14ac:dyDescent="0.25">
      <c r="A83" s="386">
        <v>10602</v>
      </c>
      <c r="B83" s="592"/>
      <c r="C83" s="592"/>
      <c r="D83" s="592"/>
      <c r="E83" s="592"/>
      <c r="F83" s="592"/>
      <c r="G83" s="592"/>
      <c r="H83" s="592"/>
      <c r="I83" s="592"/>
      <c r="J83" s="592"/>
      <c r="K83" s="592"/>
      <c r="L83" s="592"/>
      <c r="M83" s="592"/>
      <c r="N83" s="592"/>
      <c r="O83" s="592"/>
      <c r="P83" s="592"/>
      <c r="Q83" s="592"/>
      <c r="R83" s="592"/>
      <c r="S83" s="592"/>
      <c r="T83" s="592"/>
      <c r="U83" s="592"/>
      <c r="V83" s="592"/>
      <c r="W83" s="592"/>
      <c r="X83" s="592"/>
      <c r="Y83" s="592"/>
      <c r="Z83" s="592"/>
      <c r="AA83" s="636" t="s">
        <v>82</v>
      </c>
      <c r="AB83" s="616">
        <v>0</v>
      </c>
      <c r="AC83" s="616">
        <v>0</v>
      </c>
      <c r="AH83" s="59">
        <f t="shared" si="82"/>
        <v>0</v>
      </c>
      <c r="AI83" s="617">
        <v>0</v>
      </c>
      <c r="AJ83" s="39">
        <v>0</v>
      </c>
      <c r="AK83" s="28">
        <v>0</v>
      </c>
      <c r="AL83" s="29">
        <v>0</v>
      </c>
      <c r="AM83" s="38">
        <v>0</v>
      </c>
      <c r="AN83" s="39">
        <v>0</v>
      </c>
      <c r="AO83" s="28">
        <v>0</v>
      </c>
      <c r="AP83" s="29">
        <v>0</v>
      </c>
      <c r="AQ83" s="38">
        <v>0</v>
      </c>
      <c r="AR83" s="39">
        <v>0</v>
      </c>
      <c r="AS83" s="28">
        <v>0</v>
      </c>
      <c r="AT83" s="29">
        <v>0</v>
      </c>
      <c r="AU83" s="21">
        <v>0</v>
      </c>
      <c r="AV83" s="38">
        <v>0</v>
      </c>
      <c r="AW83" s="55">
        <f>AI83+AK83+AM83+AO83+AQ83+AV83</f>
        <v>0</v>
      </c>
      <c r="AX83" s="618">
        <f>AJ83+AL83+AN83+AP83+AR83+AU83</f>
        <v>0</v>
      </c>
      <c r="AY83" s="62">
        <f>AH83+AW83-AX83</f>
        <v>0</v>
      </c>
      <c r="AZ83" s="619">
        <v>0</v>
      </c>
      <c r="BA83" s="62">
        <v>0</v>
      </c>
      <c r="BB83" s="62">
        <v>0</v>
      </c>
      <c r="BC83" s="68">
        <f t="shared" si="52"/>
        <v>0</v>
      </c>
      <c r="BD83" s="548">
        <f t="shared" si="53"/>
        <v>0</v>
      </c>
      <c r="BE83" s="625"/>
      <c r="BF83" s="62">
        <v>0</v>
      </c>
      <c r="BG83" s="736" t="s">
        <v>0</v>
      </c>
      <c r="BI83" s="705"/>
      <c r="BJ83" s="706">
        <f t="shared" si="79"/>
        <v>0</v>
      </c>
    </row>
    <row r="84" spans="1:62" ht="24" hidden="1" customHeight="1" x14ac:dyDescent="0.25">
      <c r="A84" s="386">
        <v>10603</v>
      </c>
      <c r="B84" s="592"/>
      <c r="C84" s="592"/>
      <c r="D84" s="592"/>
      <c r="E84" s="592"/>
      <c r="F84" s="592"/>
      <c r="G84" s="592"/>
      <c r="H84" s="592"/>
      <c r="I84" s="592"/>
      <c r="J84" s="592"/>
      <c r="K84" s="592"/>
      <c r="L84" s="592"/>
      <c r="M84" s="592"/>
      <c r="N84" s="592"/>
      <c r="O84" s="592"/>
      <c r="P84" s="592"/>
      <c r="Q84" s="592"/>
      <c r="R84" s="592"/>
      <c r="S84" s="592"/>
      <c r="T84" s="592"/>
      <c r="U84" s="592"/>
      <c r="V84" s="592"/>
      <c r="W84" s="592"/>
      <c r="X84" s="592"/>
      <c r="Y84" s="592"/>
      <c r="Z84" s="592"/>
      <c r="AA84" s="636" t="s">
        <v>83</v>
      </c>
      <c r="AB84" s="616">
        <v>0</v>
      </c>
      <c r="AC84" s="616">
        <v>0</v>
      </c>
      <c r="AH84" s="59">
        <f t="shared" si="82"/>
        <v>0</v>
      </c>
      <c r="AI84" s="617">
        <v>0</v>
      </c>
      <c r="AJ84" s="39">
        <v>0</v>
      </c>
      <c r="AK84" s="28">
        <v>0</v>
      </c>
      <c r="AL84" s="29">
        <v>0</v>
      </c>
      <c r="AM84" s="38">
        <v>0</v>
      </c>
      <c r="AN84" s="39">
        <v>0</v>
      </c>
      <c r="AO84" s="28">
        <v>0</v>
      </c>
      <c r="AP84" s="29">
        <v>0</v>
      </c>
      <c r="AQ84" s="38">
        <v>0</v>
      </c>
      <c r="AR84" s="39">
        <v>0</v>
      </c>
      <c r="AS84" s="28">
        <v>0</v>
      </c>
      <c r="AT84" s="29">
        <v>0</v>
      </c>
      <c r="AU84" s="21">
        <v>0</v>
      </c>
      <c r="AV84" s="38">
        <v>0</v>
      </c>
      <c r="AW84" s="55">
        <f>AI84+AK84+AM84+AO84+AQ84+AV84</f>
        <v>0</v>
      </c>
      <c r="AX84" s="618">
        <f>AJ84+AL84+AN84+AP84+AR84+AU84</f>
        <v>0</v>
      </c>
      <c r="AY84" s="62">
        <f>AH84+AW84-AX84</f>
        <v>0</v>
      </c>
      <c r="AZ84" s="619">
        <v>0</v>
      </c>
      <c r="BA84" s="62">
        <v>0</v>
      </c>
      <c r="BB84" s="62">
        <v>0</v>
      </c>
      <c r="BC84" s="68">
        <f t="shared" si="52"/>
        <v>0</v>
      </c>
      <c r="BD84" s="548">
        <f t="shared" si="53"/>
        <v>0</v>
      </c>
      <c r="BE84" s="625"/>
      <c r="BF84" s="62">
        <v>0</v>
      </c>
      <c r="BG84" s="736" t="s">
        <v>0</v>
      </c>
      <c r="BI84" s="705"/>
      <c r="BJ84" s="706">
        <f t="shared" si="79"/>
        <v>0</v>
      </c>
    </row>
    <row r="85" spans="1:62" s="42" customFormat="1" ht="24" hidden="1" customHeight="1" x14ac:dyDescent="0.25">
      <c r="A85" s="384">
        <v>107</v>
      </c>
      <c r="B85" s="385"/>
      <c r="C85" s="385"/>
      <c r="D85" s="385"/>
      <c r="E85" s="385"/>
      <c r="F85" s="385"/>
      <c r="G85" s="385"/>
      <c r="H85" s="385"/>
      <c r="I85" s="385"/>
      <c r="J85" s="385"/>
      <c r="K85" s="385"/>
      <c r="L85" s="385"/>
      <c r="M85" s="385"/>
      <c r="N85" s="385"/>
      <c r="O85" s="385"/>
      <c r="P85" s="385"/>
      <c r="Q85" s="385"/>
      <c r="R85" s="385"/>
      <c r="S85" s="385"/>
      <c r="T85" s="385"/>
      <c r="U85" s="385"/>
      <c r="V85" s="385"/>
      <c r="W85" s="385"/>
      <c r="X85" s="385"/>
      <c r="Y85" s="385"/>
      <c r="Z85" s="385"/>
      <c r="AA85" s="86" t="s">
        <v>84</v>
      </c>
      <c r="AB85" s="43">
        <f>SUM(AB86:AB88)</f>
        <v>0</v>
      </c>
      <c r="AC85" s="43">
        <f>SUM(AC86:AC88)</f>
        <v>0</v>
      </c>
      <c r="AD85" s="50">
        <f>SUM(AD86:AD88)</f>
        <v>0</v>
      </c>
      <c r="AE85" s="50"/>
      <c r="AF85" s="50"/>
      <c r="AG85" s="50">
        <f>SUM(AG86:AG88)</f>
        <v>0</v>
      </c>
      <c r="AH85" s="61">
        <f t="shared" si="82"/>
        <v>0</v>
      </c>
      <c r="AI85" s="375">
        <f>SUM(AI86:AI88)</f>
        <v>0</v>
      </c>
      <c r="AJ85" s="46">
        <f t="shared" ref="AJ85:AV85" si="88">SUM(AJ86:AJ88)</f>
        <v>0</v>
      </c>
      <c r="AK85" s="47">
        <f t="shared" si="88"/>
        <v>0</v>
      </c>
      <c r="AL85" s="48">
        <f t="shared" si="88"/>
        <v>0</v>
      </c>
      <c r="AM85" s="45">
        <f t="shared" si="88"/>
        <v>0</v>
      </c>
      <c r="AN85" s="46">
        <f t="shared" si="88"/>
        <v>0</v>
      </c>
      <c r="AO85" s="47">
        <f t="shared" si="88"/>
        <v>0</v>
      </c>
      <c r="AP85" s="48">
        <f t="shared" si="88"/>
        <v>0</v>
      </c>
      <c r="AQ85" s="45">
        <f t="shared" si="88"/>
        <v>0</v>
      </c>
      <c r="AR85" s="46">
        <f t="shared" si="88"/>
        <v>0</v>
      </c>
      <c r="AS85" s="47">
        <f>SUM(AS86:AS88)</f>
        <v>0</v>
      </c>
      <c r="AT85" s="48">
        <f>SUM(AT86:AT88)</f>
        <v>0</v>
      </c>
      <c r="AU85" s="49">
        <f t="shared" si="88"/>
        <v>0</v>
      </c>
      <c r="AV85" s="45">
        <f t="shared" si="88"/>
        <v>0</v>
      </c>
      <c r="AW85" s="56">
        <f t="shared" ref="AW85:BD85" si="89">SUM(AW86:AW88)</f>
        <v>0</v>
      </c>
      <c r="AX85" s="66">
        <f t="shared" si="89"/>
        <v>0</v>
      </c>
      <c r="AY85" s="68">
        <f>SUM(AY86:AY88)</f>
        <v>0</v>
      </c>
      <c r="AZ85" s="613">
        <f t="shared" si="89"/>
        <v>0</v>
      </c>
      <c r="BA85" s="68">
        <f t="shared" si="89"/>
        <v>0</v>
      </c>
      <c r="BB85" s="68">
        <f t="shared" ref="BB85" si="90">SUM(BB86:BB88)</f>
        <v>0</v>
      </c>
      <c r="BC85" s="68">
        <f>+BD85+BB85</f>
        <v>0</v>
      </c>
      <c r="BD85" s="547">
        <f t="shared" si="89"/>
        <v>0</v>
      </c>
      <c r="BE85" s="583" t="e">
        <f t="shared" ref="BE85:BE90" si="91">(AY85-BD85)/AY85</f>
        <v>#DIV/0!</v>
      </c>
      <c r="BF85" s="68">
        <f t="shared" ref="BF85" si="92">SUM(BF86:BF88)</f>
        <v>0</v>
      </c>
      <c r="BG85" s="735" t="e">
        <f t="shared" ref="BG85:BG104" si="93">AZ85/AY85</f>
        <v>#DIV/0!</v>
      </c>
      <c r="BH85" s="1"/>
      <c r="BI85" s="703">
        <v>0</v>
      </c>
      <c r="BJ85" s="706">
        <f t="shared" si="79"/>
        <v>0</v>
      </c>
    </row>
    <row r="86" spans="1:62" ht="15" hidden="1" customHeight="1" x14ac:dyDescent="0.25">
      <c r="A86" s="386" t="s">
        <v>504</v>
      </c>
      <c r="B86" s="592"/>
      <c r="C86" s="592"/>
      <c r="D86" s="592"/>
      <c r="E86" s="592"/>
      <c r="F86" s="592"/>
      <c r="G86" s="592"/>
      <c r="H86" s="592"/>
      <c r="I86" s="592"/>
      <c r="J86" s="592"/>
      <c r="K86" s="592"/>
      <c r="L86" s="592"/>
      <c r="M86" s="592"/>
      <c r="N86" s="592"/>
      <c r="O86" s="592"/>
      <c r="P86" s="592"/>
      <c r="Q86" s="592"/>
      <c r="R86" s="592"/>
      <c r="S86" s="592"/>
      <c r="T86" s="592"/>
      <c r="U86" s="592"/>
      <c r="V86" s="592"/>
      <c r="W86" s="592"/>
      <c r="X86" s="592"/>
      <c r="Y86" s="592"/>
      <c r="Z86" s="592"/>
      <c r="AA86" s="636" t="s">
        <v>85</v>
      </c>
      <c r="AB86" s="377"/>
      <c r="AC86" s="616">
        <v>0</v>
      </c>
      <c r="AH86" s="59">
        <f t="shared" si="82"/>
        <v>0</v>
      </c>
      <c r="AI86" s="617">
        <v>0</v>
      </c>
      <c r="AJ86" s="39">
        <v>0</v>
      </c>
      <c r="AK86" s="28">
        <v>0</v>
      </c>
      <c r="AL86" s="29">
        <v>0</v>
      </c>
      <c r="AM86" s="38">
        <v>0</v>
      </c>
      <c r="AN86" s="39"/>
      <c r="AO86" s="28">
        <v>0</v>
      </c>
      <c r="AP86" s="29">
        <v>0</v>
      </c>
      <c r="AQ86" s="38">
        <v>0</v>
      </c>
      <c r="AR86" s="39">
        <v>0</v>
      </c>
      <c r="AS86" s="28">
        <v>0</v>
      </c>
      <c r="AT86" s="29"/>
      <c r="AU86" s="21">
        <v>0</v>
      </c>
      <c r="AV86" s="38">
        <v>0</v>
      </c>
      <c r="AW86" s="55">
        <f>AI86+AK86+AM86+AO86+AQ86+AS86+AV86</f>
        <v>0</v>
      </c>
      <c r="AX86" s="618">
        <f>AJ86+AL86+AN86+AP86+AR86+AT86+AU86</f>
        <v>0</v>
      </c>
      <c r="AY86" s="302">
        <f>AB86+AW86-AX86</f>
        <v>0</v>
      </c>
      <c r="AZ86" s="619">
        <f>IFERROR(+VLOOKUP(A86,'Base de Datos'!$A$1:$H$75,7,0),0)</f>
        <v>0</v>
      </c>
      <c r="BA86" s="62">
        <f>IFERROR(+VLOOKUP(A86,'Base de Datos'!$A$1:$H$75,6,0),0)</f>
        <v>0</v>
      </c>
      <c r="BB86" s="62">
        <f>IFERROR(+VLOOKUP(A86,'Base de Datos'!$A$1:$H$75,8,0),0)</f>
        <v>0</v>
      </c>
      <c r="BC86" s="68">
        <f>+BD86+BB86</f>
        <v>0</v>
      </c>
      <c r="BD86" s="548">
        <f t="shared" si="53"/>
        <v>0</v>
      </c>
      <c r="BE86" s="622">
        <f t="shared" ref="BE86:BE88" si="94">IFERROR(((AY86-BD86)/AY86),0)</f>
        <v>0</v>
      </c>
      <c r="BF86" s="62">
        <f>IFERROR(+VLOOKUP(F86,'Base de Datos'!$A$1:$H$75,6,0),0)</f>
        <v>0</v>
      </c>
      <c r="BG86" s="734">
        <f t="shared" ref="BG86:BG88" si="95">IFERROR(+(AZ86/AY86),0)</f>
        <v>0</v>
      </c>
      <c r="BI86" s="703">
        <v>0</v>
      </c>
      <c r="BJ86" s="706">
        <f t="shared" si="79"/>
        <v>0</v>
      </c>
    </row>
    <row r="87" spans="1:62" ht="24" hidden="1" customHeight="1" x14ac:dyDescent="0.25">
      <c r="A87" s="386" t="s">
        <v>505</v>
      </c>
      <c r="B87" s="592"/>
      <c r="C87" s="592"/>
      <c r="D87" s="592"/>
      <c r="E87" s="592"/>
      <c r="F87" s="592"/>
      <c r="G87" s="592"/>
      <c r="H87" s="592"/>
      <c r="I87" s="592"/>
      <c r="J87" s="592"/>
      <c r="K87" s="592"/>
      <c r="L87" s="592"/>
      <c r="M87" s="592"/>
      <c r="N87" s="592"/>
      <c r="O87" s="592"/>
      <c r="P87" s="592"/>
      <c r="Q87" s="592"/>
      <c r="R87" s="592"/>
      <c r="S87" s="592"/>
      <c r="T87" s="592"/>
      <c r="U87" s="592"/>
      <c r="V87" s="592"/>
      <c r="W87" s="592"/>
      <c r="X87" s="592"/>
      <c r="Y87" s="592"/>
      <c r="Z87" s="592"/>
      <c r="AA87" s="636" t="s">
        <v>86</v>
      </c>
      <c r="AB87" s="377">
        <v>0</v>
      </c>
      <c r="AC87" s="616">
        <v>0</v>
      </c>
      <c r="AH87" s="59">
        <f t="shared" si="82"/>
        <v>0</v>
      </c>
      <c r="AI87" s="617">
        <v>0</v>
      </c>
      <c r="AJ87" s="39">
        <v>0</v>
      </c>
      <c r="AK87" s="28">
        <v>0</v>
      </c>
      <c r="AL87" s="29">
        <v>0</v>
      </c>
      <c r="AM87" s="38">
        <v>0</v>
      </c>
      <c r="AN87" s="39">
        <v>0</v>
      </c>
      <c r="AO87" s="28">
        <v>0</v>
      </c>
      <c r="AP87" s="29">
        <v>0</v>
      </c>
      <c r="AQ87" s="38">
        <v>0</v>
      </c>
      <c r="AR87" s="39"/>
      <c r="AS87" s="28">
        <v>0</v>
      </c>
      <c r="AT87" s="29"/>
      <c r="AU87" s="21">
        <v>0</v>
      </c>
      <c r="AV87" s="38">
        <v>0</v>
      </c>
      <c r="AW87" s="55">
        <f>AI87+AK87+AM87+AO87+AQ87+AS87+AV87</f>
        <v>0</v>
      </c>
      <c r="AX87" s="618">
        <f>AJ87+AL87+AN87+AP87+AR87+AT87+AU87</f>
        <v>0</v>
      </c>
      <c r="AY87" s="302">
        <f t="shared" ref="AY87:AY95" si="96">AB87+AW87-AX87</f>
        <v>0</v>
      </c>
      <c r="AZ87" s="619">
        <f>IFERROR(+VLOOKUP(A87,'Base de Datos'!$A$1:$H$75,7,0),0)</f>
        <v>0</v>
      </c>
      <c r="BA87" s="62">
        <f>IFERROR(+VLOOKUP(A87,'Base de Datos'!$A$1:$H$75,6,0),0)</f>
        <v>0</v>
      </c>
      <c r="BB87" s="62">
        <f>IFERROR(+VLOOKUP(A87,'Base de Datos'!$A$1:$H$75,8,0),0)</f>
        <v>0</v>
      </c>
      <c r="BC87" s="68">
        <f>+BD87+BB87</f>
        <v>0</v>
      </c>
      <c r="BD87" s="548">
        <f t="shared" si="53"/>
        <v>0</v>
      </c>
      <c r="BE87" s="622">
        <f t="shared" si="94"/>
        <v>0</v>
      </c>
      <c r="BF87" s="62">
        <f>IFERROR(+VLOOKUP(F87,'Base de Datos'!$A$1:$H$75,6,0),0)</f>
        <v>0</v>
      </c>
      <c r="BG87" s="734">
        <f t="shared" si="95"/>
        <v>0</v>
      </c>
      <c r="BI87" s="705"/>
      <c r="BJ87" s="706">
        <f t="shared" si="79"/>
        <v>0</v>
      </c>
    </row>
    <row r="88" spans="1:62" ht="24" hidden="1" customHeight="1" x14ac:dyDescent="0.25">
      <c r="A88" s="386" t="s">
        <v>506</v>
      </c>
      <c r="B88" s="592"/>
      <c r="C88" s="592"/>
      <c r="D88" s="592"/>
      <c r="E88" s="592"/>
      <c r="F88" s="592"/>
      <c r="G88" s="592"/>
      <c r="H88" s="592"/>
      <c r="I88" s="592"/>
      <c r="J88" s="592"/>
      <c r="K88" s="592"/>
      <c r="L88" s="592"/>
      <c r="M88" s="592"/>
      <c r="N88" s="592"/>
      <c r="O88" s="592"/>
      <c r="P88" s="592"/>
      <c r="Q88" s="592"/>
      <c r="R88" s="592"/>
      <c r="S88" s="592"/>
      <c r="T88" s="592"/>
      <c r="U88" s="592"/>
      <c r="V88" s="592"/>
      <c r="W88" s="592"/>
      <c r="X88" s="592"/>
      <c r="Y88" s="592"/>
      <c r="Z88" s="592"/>
      <c r="AA88" s="636" t="s">
        <v>87</v>
      </c>
      <c r="AB88" s="377"/>
      <c r="AC88" s="616">
        <v>0</v>
      </c>
      <c r="AH88" s="59">
        <f t="shared" si="82"/>
        <v>0</v>
      </c>
      <c r="AI88" s="617">
        <v>0</v>
      </c>
      <c r="AJ88" s="39">
        <v>0</v>
      </c>
      <c r="AK88" s="28">
        <v>0</v>
      </c>
      <c r="AL88" s="29">
        <v>0</v>
      </c>
      <c r="AM88" s="38">
        <v>0</v>
      </c>
      <c r="AN88" s="39">
        <v>0</v>
      </c>
      <c r="AO88" s="28">
        <v>0</v>
      </c>
      <c r="AP88" s="29">
        <v>0</v>
      </c>
      <c r="AQ88" s="38">
        <v>0</v>
      </c>
      <c r="AR88" s="39">
        <v>0</v>
      </c>
      <c r="AS88" s="28">
        <v>0</v>
      </c>
      <c r="AT88" s="29">
        <v>0</v>
      </c>
      <c r="AU88" s="21">
        <v>0</v>
      </c>
      <c r="AV88" s="38">
        <v>0</v>
      </c>
      <c r="AW88" s="55">
        <f>AI88+AK88+AM88+AO88+AQ88+AS88+AV88</f>
        <v>0</v>
      </c>
      <c r="AX88" s="618">
        <f>AJ88+AL88+AN88+AP88+AR88+AT88+AU88</f>
        <v>0</v>
      </c>
      <c r="AY88" s="302">
        <f t="shared" si="96"/>
        <v>0</v>
      </c>
      <c r="AZ88" s="619">
        <f>IFERROR(+VLOOKUP(A88,'Base de Datos'!$A$1:$H$75,7,0),0)</f>
        <v>0</v>
      </c>
      <c r="BA88" s="62">
        <f>IFERROR(+VLOOKUP(A88,'Base de Datos'!$A$1:$H$75,6,0),0)</f>
        <v>0</v>
      </c>
      <c r="BB88" s="62">
        <f>IFERROR(+VLOOKUP(A88,'Base de Datos'!$A$1:$H$75,8,0),0)</f>
        <v>0</v>
      </c>
      <c r="BC88" s="68">
        <f>+BD88+BB88</f>
        <v>0</v>
      </c>
      <c r="BD88" s="548">
        <f t="shared" si="53"/>
        <v>0</v>
      </c>
      <c r="BE88" s="622">
        <f t="shared" si="94"/>
        <v>0</v>
      </c>
      <c r="BF88" s="62">
        <f>IFERROR(+VLOOKUP(F88,'Base de Datos'!$A$1:$H$75,6,0),0)</f>
        <v>0</v>
      </c>
      <c r="BG88" s="734">
        <f t="shared" si="95"/>
        <v>0</v>
      </c>
      <c r="BI88" s="705"/>
      <c r="BJ88" s="706">
        <f t="shared" si="79"/>
        <v>0</v>
      </c>
    </row>
    <row r="89" spans="1:62" s="42" customFormat="1" ht="15" customHeight="1" x14ac:dyDescent="0.25">
      <c r="A89" s="384">
        <v>108</v>
      </c>
      <c r="B89" s="385"/>
      <c r="C89" s="385"/>
      <c r="D89" s="385"/>
      <c r="E89" s="385"/>
      <c r="F89" s="385"/>
      <c r="G89" s="385"/>
      <c r="H89" s="385"/>
      <c r="I89" s="385"/>
      <c r="J89" s="385"/>
      <c r="K89" s="385"/>
      <c r="L89" s="385"/>
      <c r="M89" s="385"/>
      <c r="N89" s="385"/>
      <c r="O89" s="385"/>
      <c r="P89" s="385"/>
      <c r="Q89" s="385"/>
      <c r="R89" s="385"/>
      <c r="S89" s="385"/>
      <c r="T89" s="385"/>
      <c r="U89" s="385"/>
      <c r="V89" s="385"/>
      <c r="W89" s="385"/>
      <c r="X89" s="385"/>
      <c r="Y89" s="385"/>
      <c r="Z89" s="385"/>
      <c r="AA89" s="86" t="s">
        <v>88</v>
      </c>
      <c r="AB89" s="43">
        <f>SUM(AB90:AB98)</f>
        <v>1900000</v>
      </c>
      <c r="AC89" s="43">
        <f>SUM(AC90:AC98)</f>
        <v>0</v>
      </c>
      <c r="AD89" s="50">
        <f>SUM(AD90:AD98)</f>
        <v>0</v>
      </c>
      <c r="AE89" s="50"/>
      <c r="AF89" s="50"/>
      <c r="AG89" s="50">
        <f>SUM(AG90:AG98)</f>
        <v>0</v>
      </c>
      <c r="AH89" s="61">
        <f t="shared" si="82"/>
        <v>1900000</v>
      </c>
      <c r="AI89" s="375">
        <f>SUM(AI90:AI98)</f>
        <v>0</v>
      </c>
      <c r="AJ89" s="46">
        <f t="shared" ref="AJ89:AV89" si="97">SUM(AJ90:AJ98)</f>
        <v>0</v>
      </c>
      <c r="AK89" s="47">
        <f t="shared" si="97"/>
        <v>0</v>
      </c>
      <c r="AL89" s="48">
        <f t="shared" si="97"/>
        <v>0</v>
      </c>
      <c r="AM89" s="45">
        <f t="shared" si="97"/>
        <v>0</v>
      </c>
      <c r="AN89" s="46">
        <f t="shared" si="97"/>
        <v>0</v>
      </c>
      <c r="AO89" s="47">
        <f t="shared" si="97"/>
        <v>0</v>
      </c>
      <c r="AP89" s="48">
        <f t="shared" si="97"/>
        <v>0</v>
      </c>
      <c r="AQ89" s="45">
        <f t="shared" si="97"/>
        <v>0</v>
      </c>
      <c r="AR89" s="46">
        <f t="shared" si="97"/>
        <v>0</v>
      </c>
      <c r="AS89" s="47">
        <f>SUM(AS90:AS98)</f>
        <v>0</v>
      </c>
      <c r="AT89" s="48">
        <f>SUM(AT90:AT98)</f>
        <v>0</v>
      </c>
      <c r="AU89" s="49">
        <f t="shared" si="97"/>
        <v>0</v>
      </c>
      <c r="AV89" s="45">
        <f t="shared" si="97"/>
        <v>0</v>
      </c>
      <c r="AW89" s="56">
        <f t="shared" ref="AW89:BA89" si="98">SUM(AW90:AW98)</f>
        <v>0</v>
      </c>
      <c r="AX89" s="66">
        <f>SUM(AX90:AX98)</f>
        <v>0</v>
      </c>
      <c r="AY89" s="68">
        <f>SUM(AY90:AY98)</f>
        <v>1900000</v>
      </c>
      <c r="AZ89" s="613">
        <f t="shared" si="98"/>
        <v>0</v>
      </c>
      <c r="BA89" s="68">
        <f t="shared" si="98"/>
        <v>1680311.13</v>
      </c>
      <c r="BB89" s="68">
        <f t="shared" ref="BB89" si="99">SUM(BB90:BB98)</f>
        <v>0</v>
      </c>
      <c r="BC89" s="68">
        <f>+BD89+BB89</f>
        <v>219688.87000000011</v>
      </c>
      <c r="BD89" s="547">
        <f>SUM(BD90:BD98)</f>
        <v>219688.87000000011</v>
      </c>
      <c r="BE89" s="583">
        <v>0</v>
      </c>
      <c r="BF89" s="68">
        <f t="shared" ref="BF89" si="100">SUM(BF90:BF98)</f>
        <v>0</v>
      </c>
      <c r="BG89" s="735">
        <f t="shared" si="93"/>
        <v>0</v>
      </c>
      <c r="BH89" s="1"/>
      <c r="BI89" s="703">
        <v>0</v>
      </c>
      <c r="BJ89" s="706">
        <f t="shared" si="79"/>
        <v>219688.87000000011</v>
      </c>
    </row>
    <row r="90" spans="1:62" ht="24" hidden="1" customHeight="1" x14ac:dyDescent="0.25">
      <c r="A90" s="386" t="s">
        <v>507</v>
      </c>
      <c r="B90" s="592"/>
      <c r="C90" s="592"/>
      <c r="D90" s="592"/>
      <c r="E90" s="592"/>
      <c r="F90" s="592"/>
      <c r="G90" s="592"/>
      <c r="H90" s="592"/>
      <c r="I90" s="592"/>
      <c r="J90" s="592"/>
      <c r="K90" s="592"/>
      <c r="L90" s="592"/>
      <c r="M90" s="592"/>
      <c r="N90" s="592"/>
      <c r="O90" s="592"/>
      <c r="P90" s="592"/>
      <c r="Q90" s="592"/>
      <c r="R90" s="592"/>
      <c r="S90" s="592"/>
      <c r="T90" s="592"/>
      <c r="U90" s="592"/>
      <c r="V90" s="592"/>
      <c r="W90" s="592"/>
      <c r="X90" s="592"/>
      <c r="Y90" s="592"/>
      <c r="Z90" s="592"/>
      <c r="AA90" s="636" t="s">
        <v>89</v>
      </c>
      <c r="AB90" s="616"/>
      <c r="AC90" s="616">
        <v>0</v>
      </c>
      <c r="AH90" s="59">
        <f t="shared" si="82"/>
        <v>0</v>
      </c>
      <c r="AI90" s="617">
        <v>0</v>
      </c>
      <c r="AJ90" s="39">
        <v>0</v>
      </c>
      <c r="AK90" s="28">
        <v>0</v>
      </c>
      <c r="AL90" s="29">
        <v>0</v>
      </c>
      <c r="AM90" s="38">
        <v>0</v>
      </c>
      <c r="AN90" s="39">
        <v>0</v>
      </c>
      <c r="AO90" s="28">
        <v>0</v>
      </c>
      <c r="AP90" s="29">
        <v>0</v>
      </c>
      <c r="AQ90" s="38">
        <v>0</v>
      </c>
      <c r="AR90" s="39">
        <v>0</v>
      </c>
      <c r="AS90" s="28">
        <v>0</v>
      </c>
      <c r="AT90" s="29">
        <v>0</v>
      </c>
      <c r="AU90" s="21">
        <v>0</v>
      </c>
      <c r="AV90" s="38">
        <v>0</v>
      </c>
      <c r="AW90" s="55">
        <f t="shared" ref="AW90:AW98" si="101">AI90+AK90+AM90+AO90+AQ90+AS90+AV90</f>
        <v>0</v>
      </c>
      <c r="AX90" s="618">
        <f>AJ90+AL90+AN90+AP90+AR90+AT90+AU90</f>
        <v>0</v>
      </c>
      <c r="AY90" s="345">
        <f t="shared" si="96"/>
        <v>0</v>
      </c>
      <c r="AZ90" s="619">
        <f>IFERROR(+VLOOKUP(A90,'Base de Datos'!$A$1:$H$75,7,0),0)</f>
        <v>0</v>
      </c>
      <c r="BA90" s="62">
        <f>IFERROR(+VLOOKUP(A90,'Base de Datos'!$A$1:$H$75,6,0),0)</f>
        <v>0</v>
      </c>
      <c r="BB90" s="62">
        <f>IFERROR(+VLOOKUP(B90,'Base de Datos'!$A$1:$H$75,6,0),0)</f>
        <v>0</v>
      </c>
      <c r="BC90" s="68">
        <f t="shared" si="52"/>
        <v>0</v>
      </c>
      <c r="BD90" s="548">
        <f t="shared" si="53"/>
        <v>0</v>
      </c>
      <c r="BE90" s="625" t="e">
        <f t="shared" si="91"/>
        <v>#DIV/0!</v>
      </c>
      <c r="BF90" s="62">
        <f>IFERROR(+VLOOKUP(F90,'Base de Datos'!$A$1:$H$75,6,0),0)</f>
        <v>0</v>
      </c>
      <c r="BG90" s="736" t="e">
        <f t="shared" si="93"/>
        <v>#DIV/0!</v>
      </c>
      <c r="BI90" s="705"/>
      <c r="BJ90" s="706">
        <f t="shared" si="79"/>
        <v>0</v>
      </c>
    </row>
    <row r="91" spans="1:62" ht="24" hidden="1" customHeight="1" x14ac:dyDescent="0.25">
      <c r="A91" s="386">
        <v>10802</v>
      </c>
      <c r="B91" s="592"/>
      <c r="C91" s="592"/>
      <c r="D91" s="592"/>
      <c r="E91" s="592"/>
      <c r="F91" s="592"/>
      <c r="G91" s="592"/>
      <c r="H91" s="592"/>
      <c r="I91" s="592"/>
      <c r="J91" s="592"/>
      <c r="K91" s="592"/>
      <c r="L91" s="592"/>
      <c r="M91" s="592"/>
      <c r="N91" s="592"/>
      <c r="O91" s="592"/>
      <c r="P91" s="592"/>
      <c r="Q91" s="592"/>
      <c r="R91" s="592"/>
      <c r="S91" s="592"/>
      <c r="T91" s="592"/>
      <c r="U91" s="592"/>
      <c r="V91" s="592"/>
      <c r="W91" s="592"/>
      <c r="X91" s="592"/>
      <c r="Y91" s="592"/>
      <c r="Z91" s="592"/>
      <c r="AA91" s="636" t="s">
        <v>90</v>
      </c>
      <c r="AB91" s="616">
        <v>0</v>
      </c>
      <c r="AC91" s="616">
        <v>0</v>
      </c>
      <c r="AH91" s="59">
        <f t="shared" si="82"/>
        <v>0</v>
      </c>
      <c r="AI91" s="617">
        <v>0</v>
      </c>
      <c r="AJ91" s="39">
        <v>0</v>
      </c>
      <c r="AK91" s="28">
        <v>0</v>
      </c>
      <c r="AL91" s="29">
        <v>0</v>
      </c>
      <c r="AM91" s="38">
        <v>0</v>
      </c>
      <c r="AN91" s="39">
        <v>0</v>
      </c>
      <c r="AO91" s="28">
        <v>0</v>
      </c>
      <c r="AP91" s="29">
        <v>0</v>
      </c>
      <c r="AQ91" s="38">
        <v>0</v>
      </c>
      <c r="AR91" s="39">
        <v>0</v>
      </c>
      <c r="AS91" s="28">
        <v>0</v>
      </c>
      <c r="AT91" s="29">
        <v>0</v>
      </c>
      <c r="AU91" s="21">
        <v>0</v>
      </c>
      <c r="AV91" s="38">
        <v>0</v>
      </c>
      <c r="AW91" s="55">
        <f t="shared" si="101"/>
        <v>0</v>
      </c>
      <c r="AX91" s="618">
        <f t="shared" ref="AX91:AX108" si="102">AJ91+AL91+AN91+AP91+AR91+AU91</f>
        <v>0</v>
      </c>
      <c r="AY91" s="345">
        <f t="shared" si="96"/>
        <v>0</v>
      </c>
      <c r="AZ91" s="619">
        <v>0</v>
      </c>
      <c r="BA91" s="62">
        <v>0</v>
      </c>
      <c r="BB91" s="62">
        <v>0</v>
      </c>
      <c r="BC91" s="68">
        <f t="shared" si="52"/>
        <v>0</v>
      </c>
      <c r="BD91" s="548">
        <f t="shared" si="53"/>
        <v>0</v>
      </c>
      <c r="BE91" s="625">
        <v>0</v>
      </c>
      <c r="BF91" s="62">
        <v>0</v>
      </c>
      <c r="BG91" s="736" t="e">
        <f t="shared" si="93"/>
        <v>#DIV/0!</v>
      </c>
      <c r="BI91" s="705"/>
      <c r="BJ91" s="706">
        <f t="shared" si="79"/>
        <v>0</v>
      </c>
    </row>
    <row r="92" spans="1:62" ht="24" hidden="1" customHeight="1" x14ac:dyDescent="0.25">
      <c r="A92" s="386">
        <v>10803</v>
      </c>
      <c r="B92" s="592"/>
      <c r="C92" s="592"/>
      <c r="D92" s="592"/>
      <c r="E92" s="592"/>
      <c r="F92" s="592"/>
      <c r="G92" s="592"/>
      <c r="H92" s="592"/>
      <c r="I92" s="592"/>
      <c r="J92" s="592"/>
      <c r="K92" s="592"/>
      <c r="L92" s="592"/>
      <c r="M92" s="592"/>
      <c r="N92" s="592"/>
      <c r="O92" s="592"/>
      <c r="P92" s="592"/>
      <c r="Q92" s="592"/>
      <c r="R92" s="592"/>
      <c r="S92" s="592"/>
      <c r="T92" s="592"/>
      <c r="U92" s="592"/>
      <c r="V92" s="592"/>
      <c r="W92" s="592"/>
      <c r="X92" s="592"/>
      <c r="Y92" s="592"/>
      <c r="Z92" s="592"/>
      <c r="AA92" s="636" t="s">
        <v>91</v>
      </c>
      <c r="AB92" s="616">
        <v>0</v>
      </c>
      <c r="AC92" s="616">
        <v>0</v>
      </c>
      <c r="AH92" s="59">
        <f t="shared" si="82"/>
        <v>0</v>
      </c>
      <c r="AI92" s="617">
        <v>0</v>
      </c>
      <c r="AJ92" s="39">
        <v>0</v>
      </c>
      <c r="AK92" s="28">
        <v>0</v>
      </c>
      <c r="AL92" s="29">
        <v>0</v>
      </c>
      <c r="AM92" s="38">
        <v>0</v>
      </c>
      <c r="AN92" s="39">
        <v>0</v>
      </c>
      <c r="AO92" s="28">
        <v>0</v>
      </c>
      <c r="AP92" s="29">
        <v>0</v>
      </c>
      <c r="AQ92" s="38">
        <v>0</v>
      </c>
      <c r="AR92" s="39">
        <v>0</v>
      </c>
      <c r="AS92" s="28">
        <v>0</v>
      </c>
      <c r="AT92" s="29">
        <v>0</v>
      </c>
      <c r="AU92" s="21">
        <v>0</v>
      </c>
      <c r="AV92" s="38">
        <v>0</v>
      </c>
      <c r="AW92" s="55">
        <f t="shared" si="101"/>
        <v>0</v>
      </c>
      <c r="AX92" s="618">
        <f t="shared" si="102"/>
        <v>0</v>
      </c>
      <c r="AY92" s="345">
        <f t="shared" si="96"/>
        <v>0</v>
      </c>
      <c r="AZ92" s="619">
        <v>0</v>
      </c>
      <c r="BA92" s="62">
        <v>0</v>
      </c>
      <c r="BB92" s="62">
        <v>0</v>
      </c>
      <c r="BC92" s="68">
        <f t="shared" si="52"/>
        <v>0</v>
      </c>
      <c r="BD92" s="548">
        <f t="shared" si="53"/>
        <v>0</v>
      </c>
      <c r="BE92" s="625">
        <v>0</v>
      </c>
      <c r="BF92" s="62">
        <v>0</v>
      </c>
      <c r="BG92" s="736" t="e">
        <f t="shared" si="93"/>
        <v>#DIV/0!</v>
      </c>
      <c r="BI92" s="705"/>
      <c r="BJ92" s="706">
        <f t="shared" si="79"/>
        <v>0</v>
      </c>
    </row>
    <row r="93" spans="1:62" ht="24" hidden="1" customHeight="1" x14ac:dyDescent="0.25">
      <c r="A93" s="386">
        <v>10804</v>
      </c>
      <c r="B93" s="592"/>
      <c r="C93" s="592"/>
      <c r="D93" s="592"/>
      <c r="E93" s="592"/>
      <c r="F93" s="592"/>
      <c r="G93" s="592"/>
      <c r="H93" s="592"/>
      <c r="I93" s="592"/>
      <c r="J93" s="592"/>
      <c r="K93" s="592"/>
      <c r="L93" s="592"/>
      <c r="M93" s="592"/>
      <c r="N93" s="592"/>
      <c r="O93" s="592"/>
      <c r="P93" s="592"/>
      <c r="Q93" s="592"/>
      <c r="R93" s="592"/>
      <c r="S93" s="592"/>
      <c r="T93" s="592"/>
      <c r="U93" s="592"/>
      <c r="V93" s="592"/>
      <c r="W93" s="592"/>
      <c r="X93" s="592"/>
      <c r="Y93" s="592"/>
      <c r="Z93" s="592"/>
      <c r="AA93" s="636" t="s">
        <v>92</v>
      </c>
      <c r="AB93" s="616">
        <v>0</v>
      </c>
      <c r="AC93" s="616">
        <v>0</v>
      </c>
      <c r="AH93" s="59">
        <f t="shared" si="82"/>
        <v>0</v>
      </c>
      <c r="AI93" s="617">
        <v>0</v>
      </c>
      <c r="AJ93" s="39">
        <v>0</v>
      </c>
      <c r="AK93" s="28">
        <v>0</v>
      </c>
      <c r="AL93" s="29">
        <v>0</v>
      </c>
      <c r="AM93" s="38">
        <v>0</v>
      </c>
      <c r="AN93" s="39">
        <v>0</v>
      </c>
      <c r="AO93" s="28">
        <v>0</v>
      </c>
      <c r="AP93" s="29">
        <v>0</v>
      </c>
      <c r="AQ93" s="38">
        <v>0</v>
      </c>
      <c r="AR93" s="39">
        <v>0</v>
      </c>
      <c r="AS93" s="28">
        <v>0</v>
      </c>
      <c r="AT93" s="29">
        <v>0</v>
      </c>
      <c r="AU93" s="21">
        <v>0</v>
      </c>
      <c r="AV93" s="38">
        <v>0</v>
      </c>
      <c r="AW93" s="55">
        <f t="shared" si="101"/>
        <v>0</v>
      </c>
      <c r="AX93" s="618">
        <f t="shared" si="102"/>
        <v>0</v>
      </c>
      <c r="AY93" s="345">
        <f t="shared" si="96"/>
        <v>0</v>
      </c>
      <c r="AZ93" s="619">
        <v>0</v>
      </c>
      <c r="BA93" s="62">
        <v>0</v>
      </c>
      <c r="BB93" s="62">
        <v>0</v>
      </c>
      <c r="BC93" s="68">
        <f t="shared" si="52"/>
        <v>0</v>
      </c>
      <c r="BD93" s="548">
        <f t="shared" si="53"/>
        <v>0</v>
      </c>
      <c r="BE93" s="625">
        <v>0</v>
      </c>
      <c r="BF93" s="62">
        <v>0</v>
      </c>
      <c r="BG93" s="736" t="e">
        <f t="shared" si="93"/>
        <v>#DIV/0!</v>
      </c>
      <c r="BI93" s="705"/>
      <c r="BJ93" s="706">
        <f t="shared" si="79"/>
        <v>0</v>
      </c>
    </row>
    <row r="94" spans="1:62" ht="24" customHeight="1" x14ac:dyDescent="0.25">
      <c r="A94" s="386" t="s">
        <v>508</v>
      </c>
      <c r="B94" s="592"/>
      <c r="C94" s="592"/>
      <c r="D94" s="592"/>
      <c r="E94" s="592"/>
      <c r="F94" s="592"/>
      <c r="G94" s="592"/>
      <c r="H94" s="592"/>
      <c r="I94" s="592"/>
      <c r="J94" s="592"/>
      <c r="K94" s="592"/>
      <c r="L94" s="592"/>
      <c r="M94" s="592"/>
      <c r="N94" s="592"/>
      <c r="O94" s="592"/>
      <c r="P94" s="592"/>
      <c r="Q94" s="592"/>
      <c r="R94" s="592"/>
      <c r="S94" s="592"/>
      <c r="T94" s="592"/>
      <c r="U94" s="592"/>
      <c r="V94" s="592"/>
      <c r="W94" s="592"/>
      <c r="X94" s="592"/>
      <c r="Y94" s="592"/>
      <c r="Z94" s="592"/>
      <c r="AA94" s="636" t="s">
        <v>93</v>
      </c>
      <c r="AB94" s="377">
        <v>1900000</v>
      </c>
      <c r="AC94" s="616">
        <v>0</v>
      </c>
      <c r="AH94" s="59">
        <f t="shared" si="82"/>
        <v>1900000</v>
      </c>
      <c r="AI94" s="617">
        <v>0</v>
      </c>
      <c r="AJ94" s="39">
        <v>0</v>
      </c>
      <c r="AK94" s="28">
        <v>0</v>
      </c>
      <c r="AL94" s="29">
        <v>0</v>
      </c>
      <c r="AM94" s="38">
        <v>0</v>
      </c>
      <c r="AN94" s="39">
        <v>0</v>
      </c>
      <c r="AO94" s="28">
        <v>0</v>
      </c>
      <c r="AP94" s="29">
        <v>0</v>
      </c>
      <c r="AQ94" s="38">
        <v>0</v>
      </c>
      <c r="AR94" s="39">
        <v>0</v>
      </c>
      <c r="AS94" s="28">
        <v>0</v>
      </c>
      <c r="AT94" s="29"/>
      <c r="AU94" s="21">
        <v>0</v>
      </c>
      <c r="AV94" s="38">
        <v>0</v>
      </c>
      <c r="AW94" s="55">
        <f t="shared" si="101"/>
        <v>0</v>
      </c>
      <c r="AX94" s="618">
        <f>AJ94+AL94+AN94+AP94+AR94+AT94+AU94</f>
        <v>0</v>
      </c>
      <c r="AY94" s="345">
        <f t="shared" si="96"/>
        <v>1900000</v>
      </c>
      <c r="AZ94" s="619">
        <f>IFERROR(+VLOOKUP(A94,'Base de Datos'!$A$1:$H$75,7,0),0)</f>
        <v>0</v>
      </c>
      <c r="BA94" s="62">
        <f>IFERROR(+VLOOKUP(A94,'Base de Datos'!$A$1:$H$75,6,0),0)</f>
        <v>1680311.13</v>
      </c>
      <c r="BB94" s="62">
        <f>IFERROR(+VLOOKUP(A94,'Base de Datos'!$A$1:$H$75,8,0),0)</f>
        <v>0</v>
      </c>
      <c r="BC94" s="68">
        <f>+BD94+BB94</f>
        <v>219688.87000000011</v>
      </c>
      <c r="BD94" s="548">
        <f t="shared" si="53"/>
        <v>219688.87000000011</v>
      </c>
      <c r="BE94" s="622">
        <f t="shared" ref="BE94:BE103" si="103">IFERROR(((AY94-BD94)/AY94),0)</f>
        <v>0.88437427894736831</v>
      </c>
      <c r="BF94" s="62">
        <f>IFERROR(+VLOOKUP(F94,'Base de Datos'!$A$1:$H$75,6,0),0)</f>
        <v>0</v>
      </c>
      <c r="BG94" s="734">
        <f t="shared" ref="BG94:BG103" si="104">IFERROR(+(AZ94/AY94),0)</f>
        <v>0</v>
      </c>
      <c r="BI94" s="705"/>
      <c r="BJ94" s="706">
        <f t="shared" si="79"/>
        <v>219688.87000000011</v>
      </c>
    </row>
    <row r="95" spans="1:62" ht="24" hidden="1" customHeight="1" x14ac:dyDescent="0.25">
      <c r="A95" s="386" t="s">
        <v>509</v>
      </c>
      <c r="B95" s="592"/>
      <c r="C95" s="592"/>
      <c r="D95" s="592"/>
      <c r="E95" s="592"/>
      <c r="F95" s="592"/>
      <c r="G95" s="592"/>
      <c r="H95" s="592"/>
      <c r="I95" s="592"/>
      <c r="J95" s="592"/>
      <c r="K95" s="592"/>
      <c r="L95" s="592"/>
      <c r="M95" s="592"/>
      <c r="N95" s="592"/>
      <c r="O95" s="592"/>
      <c r="P95" s="592"/>
      <c r="Q95" s="592"/>
      <c r="R95" s="592"/>
      <c r="S95" s="592"/>
      <c r="T95" s="592"/>
      <c r="U95" s="592"/>
      <c r="V95" s="592"/>
      <c r="W95" s="592"/>
      <c r="X95" s="592"/>
      <c r="Y95" s="592"/>
      <c r="Z95" s="592"/>
      <c r="AA95" s="636" t="s">
        <v>94</v>
      </c>
      <c r="AB95" s="377"/>
      <c r="AC95" s="616">
        <v>0</v>
      </c>
      <c r="AH95" s="59">
        <f t="shared" si="82"/>
        <v>0</v>
      </c>
      <c r="AI95" s="617">
        <v>0</v>
      </c>
      <c r="AJ95" s="39">
        <v>0</v>
      </c>
      <c r="AK95" s="28">
        <v>0</v>
      </c>
      <c r="AL95" s="29">
        <v>0</v>
      </c>
      <c r="AM95" s="38">
        <v>0</v>
      </c>
      <c r="AN95" s="39">
        <v>0</v>
      </c>
      <c r="AO95" s="28">
        <v>0</v>
      </c>
      <c r="AP95" s="29">
        <v>0</v>
      </c>
      <c r="AQ95" s="38">
        <v>0</v>
      </c>
      <c r="AR95" s="39">
        <v>0</v>
      </c>
      <c r="AS95" s="28">
        <v>0</v>
      </c>
      <c r="AT95" s="29"/>
      <c r="AU95" s="21">
        <v>0</v>
      </c>
      <c r="AV95" s="38">
        <v>0</v>
      </c>
      <c r="AW95" s="55">
        <f t="shared" si="101"/>
        <v>0</v>
      </c>
      <c r="AX95" s="618">
        <f>AJ95+AL95+AN95+AP95+AR95+AT95+AU95</f>
        <v>0</v>
      </c>
      <c r="AY95" s="345">
        <f t="shared" si="96"/>
        <v>0</v>
      </c>
      <c r="AZ95" s="619">
        <f>IFERROR(+VLOOKUP(A95,'Base de Datos'!$A$1:$H$75,7,0),0)</f>
        <v>0</v>
      </c>
      <c r="BA95" s="62">
        <f>IFERROR(+VLOOKUP(A95,'Base de Datos'!$A$1:$H$75,6,0),0)</f>
        <v>0</v>
      </c>
      <c r="BB95" s="62">
        <f>IFERROR(+VLOOKUP(A95,'Base de Datos'!$A$1:$H$75,8,0),0)</f>
        <v>0</v>
      </c>
      <c r="BC95" s="68">
        <f>+BD95+BB95</f>
        <v>0</v>
      </c>
      <c r="BD95" s="548">
        <f t="shared" si="53"/>
        <v>0</v>
      </c>
      <c r="BE95" s="622">
        <f t="shared" si="103"/>
        <v>0</v>
      </c>
      <c r="BF95" s="62">
        <f>IFERROR(+VLOOKUP(F95,'Base de Datos'!$A$1:$H$75,6,0),0)</f>
        <v>0</v>
      </c>
      <c r="BG95" s="734">
        <f t="shared" si="104"/>
        <v>0</v>
      </c>
      <c r="BI95" s="705"/>
      <c r="BJ95" s="706">
        <f t="shared" si="79"/>
        <v>0</v>
      </c>
    </row>
    <row r="96" spans="1:62" ht="24" hidden="1" customHeight="1" x14ac:dyDescent="0.25">
      <c r="A96" s="386" t="s">
        <v>510</v>
      </c>
      <c r="B96" s="592"/>
      <c r="C96" s="592"/>
      <c r="D96" s="592"/>
      <c r="E96" s="592"/>
      <c r="F96" s="592"/>
      <c r="G96" s="592"/>
      <c r="H96" s="592"/>
      <c r="I96" s="592"/>
      <c r="J96" s="592"/>
      <c r="K96" s="592"/>
      <c r="L96" s="592"/>
      <c r="M96" s="592"/>
      <c r="N96" s="592"/>
      <c r="O96" s="592"/>
      <c r="P96" s="592"/>
      <c r="Q96" s="592"/>
      <c r="R96" s="592"/>
      <c r="S96" s="592"/>
      <c r="T96" s="592"/>
      <c r="U96" s="592"/>
      <c r="V96" s="592"/>
      <c r="W96" s="592"/>
      <c r="X96" s="592"/>
      <c r="Y96" s="592"/>
      <c r="Z96" s="592"/>
      <c r="AA96" s="636" t="s">
        <v>95</v>
      </c>
      <c r="AB96" s="377">
        <v>0</v>
      </c>
      <c r="AC96" s="616">
        <v>0</v>
      </c>
      <c r="AH96" s="59">
        <f t="shared" si="82"/>
        <v>0</v>
      </c>
      <c r="AI96" s="617">
        <v>0</v>
      </c>
      <c r="AJ96" s="39">
        <v>0</v>
      </c>
      <c r="AK96" s="28">
        <v>0</v>
      </c>
      <c r="AL96" s="29">
        <v>0</v>
      </c>
      <c r="AM96" s="38">
        <v>0</v>
      </c>
      <c r="AN96" s="39">
        <v>0</v>
      </c>
      <c r="AO96" s="28">
        <v>0</v>
      </c>
      <c r="AP96" s="29">
        <v>0</v>
      </c>
      <c r="AQ96" s="38">
        <v>0</v>
      </c>
      <c r="AR96" s="39">
        <v>0</v>
      </c>
      <c r="AS96" s="28">
        <v>0</v>
      </c>
      <c r="AT96" s="29"/>
      <c r="AU96" s="21">
        <v>0</v>
      </c>
      <c r="AV96" s="38">
        <v>0</v>
      </c>
      <c r="AW96" s="55">
        <f t="shared" si="101"/>
        <v>0</v>
      </c>
      <c r="AX96" s="618">
        <f>AJ96+AL96+AN96+AP96+AR96+AT96+AU96</f>
        <v>0</v>
      </c>
      <c r="AY96" s="345">
        <f>AB96+AW96-AX96</f>
        <v>0</v>
      </c>
      <c r="AZ96" s="619">
        <f>IFERROR(+VLOOKUP(A96,'Base de Datos'!$A$1:$H$75,7,0),0)</f>
        <v>0</v>
      </c>
      <c r="BA96" s="62">
        <f>IFERROR(+VLOOKUP(A96,'Base de Datos'!$A$1:$H$75,6,0),0)</f>
        <v>0</v>
      </c>
      <c r="BB96" s="62">
        <f>IFERROR(+VLOOKUP(A96,'Base de Datos'!$A$1:$H$75,8,0),0)</f>
        <v>0</v>
      </c>
      <c r="BC96" s="68">
        <f t="shared" si="52"/>
        <v>0</v>
      </c>
      <c r="BD96" s="548">
        <f t="shared" si="53"/>
        <v>0</v>
      </c>
      <c r="BE96" s="622">
        <f t="shared" si="103"/>
        <v>0</v>
      </c>
      <c r="BF96" s="62">
        <f>IFERROR(+VLOOKUP(F96,'Base de Datos'!$A$1:$H$75,6,0),0)</f>
        <v>0</v>
      </c>
      <c r="BG96" s="734">
        <f t="shared" si="104"/>
        <v>0</v>
      </c>
      <c r="BI96" s="705"/>
      <c r="BJ96" s="706">
        <f t="shared" si="79"/>
        <v>0</v>
      </c>
    </row>
    <row r="97" spans="1:62" ht="24" hidden="1" customHeight="1" x14ac:dyDescent="0.25">
      <c r="A97" s="386" t="s">
        <v>511</v>
      </c>
      <c r="B97" s="592"/>
      <c r="C97" s="592"/>
      <c r="D97" s="592"/>
      <c r="E97" s="592"/>
      <c r="F97" s="592"/>
      <c r="G97" s="592"/>
      <c r="H97" s="592"/>
      <c r="I97" s="592"/>
      <c r="J97" s="592"/>
      <c r="K97" s="592"/>
      <c r="L97" s="592"/>
      <c r="M97" s="592"/>
      <c r="N97" s="592"/>
      <c r="O97" s="592"/>
      <c r="P97" s="592"/>
      <c r="Q97" s="592"/>
      <c r="R97" s="592"/>
      <c r="S97" s="592"/>
      <c r="T97" s="592"/>
      <c r="U97" s="592"/>
      <c r="V97" s="592"/>
      <c r="W97" s="592"/>
      <c r="X97" s="592"/>
      <c r="Y97" s="592"/>
      <c r="Z97" s="592"/>
      <c r="AA97" s="636" t="s">
        <v>96</v>
      </c>
      <c r="AB97" s="377"/>
      <c r="AC97" s="616">
        <v>0</v>
      </c>
      <c r="AH97" s="59">
        <f t="shared" si="82"/>
        <v>0</v>
      </c>
      <c r="AI97" s="617">
        <v>0</v>
      </c>
      <c r="AJ97" s="39">
        <v>0</v>
      </c>
      <c r="AK97" s="28">
        <v>0</v>
      </c>
      <c r="AL97" s="29">
        <v>0</v>
      </c>
      <c r="AM97" s="38">
        <v>0</v>
      </c>
      <c r="AN97" s="39"/>
      <c r="AO97" s="28">
        <v>0</v>
      </c>
      <c r="AP97" s="29">
        <v>0</v>
      </c>
      <c r="AQ97" s="38">
        <v>0</v>
      </c>
      <c r="AR97" s="39">
        <v>0</v>
      </c>
      <c r="AS97" s="28">
        <v>0</v>
      </c>
      <c r="AT97" s="29"/>
      <c r="AU97" s="21">
        <v>0</v>
      </c>
      <c r="AV97" s="38">
        <v>0</v>
      </c>
      <c r="AW97" s="55">
        <f t="shared" si="101"/>
        <v>0</v>
      </c>
      <c r="AX97" s="618">
        <f>AJ97+AL97+AN97+AP97+AR97+AT97+AU97</f>
        <v>0</v>
      </c>
      <c r="AY97" s="345">
        <f>AB97+AW97-AX97</f>
        <v>0</v>
      </c>
      <c r="AZ97" s="619">
        <f>IFERROR(+VLOOKUP(A97,'Base de Datos'!$A$1:$H$75,7,0),0)</f>
        <v>0</v>
      </c>
      <c r="BA97" s="62">
        <f>IFERROR(+VLOOKUP(A97,'Base de Datos'!$A$1:$H$75,6,0),0)</f>
        <v>0</v>
      </c>
      <c r="BB97" s="62">
        <f>IFERROR(+VLOOKUP(A97,'Base de Datos'!$A$1:$H$75,8,0),0)</f>
        <v>0</v>
      </c>
      <c r="BC97" s="68">
        <f>+BD97+BB97</f>
        <v>0</v>
      </c>
      <c r="BD97" s="548">
        <f t="shared" si="53"/>
        <v>0</v>
      </c>
      <c r="BE97" s="622">
        <f t="shared" si="103"/>
        <v>0</v>
      </c>
      <c r="BF97" s="62">
        <f>IFERROR(+VLOOKUP(F97,'Base de Datos'!$A$1:$H$75,6,0),0)</f>
        <v>0</v>
      </c>
      <c r="BG97" s="734">
        <f t="shared" si="104"/>
        <v>0</v>
      </c>
      <c r="BI97" s="703">
        <v>0</v>
      </c>
      <c r="BJ97" s="706">
        <f t="shared" si="79"/>
        <v>0</v>
      </c>
    </row>
    <row r="98" spans="1:62" ht="12" hidden="1" customHeight="1" x14ac:dyDescent="0.25">
      <c r="A98" s="386" t="s">
        <v>512</v>
      </c>
      <c r="B98" s="592"/>
      <c r="C98" s="592"/>
      <c r="D98" s="592"/>
      <c r="E98" s="592"/>
      <c r="F98" s="592"/>
      <c r="G98" s="592"/>
      <c r="H98" s="592"/>
      <c r="I98" s="592"/>
      <c r="J98" s="592"/>
      <c r="K98" s="592"/>
      <c r="L98" s="592"/>
      <c r="M98" s="592"/>
      <c r="N98" s="592"/>
      <c r="O98" s="592"/>
      <c r="P98" s="592"/>
      <c r="Q98" s="592"/>
      <c r="R98" s="592"/>
      <c r="S98" s="592"/>
      <c r="T98" s="592"/>
      <c r="U98" s="592"/>
      <c r="V98" s="592"/>
      <c r="W98" s="592"/>
      <c r="X98" s="592"/>
      <c r="Y98" s="592"/>
      <c r="Z98" s="592"/>
      <c r="AA98" s="636" t="s">
        <v>431</v>
      </c>
      <c r="AB98" s="377">
        <v>0</v>
      </c>
      <c r="AC98" s="616">
        <v>0</v>
      </c>
      <c r="AH98" s="59">
        <f>SUM(AB98:AC98)</f>
        <v>0</v>
      </c>
      <c r="AI98" s="617">
        <v>0</v>
      </c>
      <c r="AJ98" s="39">
        <v>0</v>
      </c>
      <c r="AK98" s="28">
        <v>0</v>
      </c>
      <c r="AL98" s="29">
        <v>0</v>
      </c>
      <c r="AM98" s="38">
        <v>0</v>
      </c>
      <c r="AN98" s="39">
        <v>0</v>
      </c>
      <c r="AO98" s="28">
        <v>0</v>
      </c>
      <c r="AP98" s="29">
        <v>0</v>
      </c>
      <c r="AQ98" s="38">
        <v>0</v>
      </c>
      <c r="AR98" s="39">
        <v>0</v>
      </c>
      <c r="AS98" s="28">
        <v>0</v>
      </c>
      <c r="AT98" s="29"/>
      <c r="AU98" s="21">
        <v>0</v>
      </c>
      <c r="AV98" s="38">
        <v>0</v>
      </c>
      <c r="AW98" s="55">
        <f t="shared" si="101"/>
        <v>0</v>
      </c>
      <c r="AX98" s="618">
        <f>AJ98+AL98+AN98+AP98+AR98+AT98+AU98</f>
        <v>0</v>
      </c>
      <c r="AY98" s="345">
        <f>AB98+AW98-AX98</f>
        <v>0</v>
      </c>
      <c r="AZ98" s="619">
        <f>IFERROR(+VLOOKUP(A98,'Base de Datos'!$A$1:$H$75,7,0),0)</f>
        <v>0</v>
      </c>
      <c r="BA98" s="62">
        <f>IFERROR(+VLOOKUP(A98,'Base de Datos'!$A$1:$H$75,6,0),0)</f>
        <v>0</v>
      </c>
      <c r="BB98" s="62">
        <f>IFERROR(+VLOOKUP(A98,'Base de Datos'!$A$1:$H$75,8,0),0)</f>
        <v>0</v>
      </c>
      <c r="BC98" s="68">
        <f>+BD98+BB98</f>
        <v>0</v>
      </c>
      <c r="BD98" s="548">
        <f t="shared" si="53"/>
        <v>0</v>
      </c>
      <c r="BE98" s="622">
        <f t="shared" si="103"/>
        <v>0</v>
      </c>
      <c r="BF98" s="62">
        <f>IFERROR(+VLOOKUP(F98,'Base de Datos'!$A$1:$H$75,6,0),0)</f>
        <v>0</v>
      </c>
      <c r="BG98" s="734">
        <f t="shared" si="104"/>
        <v>0</v>
      </c>
      <c r="BI98" s="705"/>
      <c r="BJ98" s="706">
        <f t="shared" si="79"/>
        <v>0</v>
      </c>
    </row>
    <row r="99" spans="1:62" s="42" customFormat="1" ht="12" hidden="1" customHeight="1" x14ac:dyDescent="0.25">
      <c r="A99" s="384">
        <v>109</v>
      </c>
      <c r="B99" s="385"/>
      <c r="C99" s="385"/>
      <c r="D99" s="385"/>
      <c r="E99" s="385"/>
      <c r="F99" s="385"/>
      <c r="G99" s="385"/>
      <c r="H99" s="385"/>
      <c r="I99" s="385"/>
      <c r="J99" s="385"/>
      <c r="K99" s="385"/>
      <c r="L99" s="385"/>
      <c r="M99" s="385"/>
      <c r="N99" s="385"/>
      <c r="O99" s="385"/>
      <c r="P99" s="385"/>
      <c r="Q99" s="385"/>
      <c r="R99" s="385"/>
      <c r="S99" s="385"/>
      <c r="T99" s="385"/>
      <c r="U99" s="385"/>
      <c r="V99" s="385"/>
      <c r="W99" s="385"/>
      <c r="X99" s="385"/>
      <c r="Y99" s="385"/>
      <c r="Z99" s="385"/>
      <c r="AA99" s="86" t="s">
        <v>97</v>
      </c>
      <c r="AB99" s="43">
        <f>SUM(AB100:AB103)</f>
        <v>0</v>
      </c>
      <c r="AC99" s="43">
        <f>SUM(AC100:AC103)</f>
        <v>0</v>
      </c>
      <c r="AD99" s="50">
        <f>SUM(AD100:AD103)</f>
        <v>0</v>
      </c>
      <c r="AE99" s="50"/>
      <c r="AF99" s="50"/>
      <c r="AG99" s="50">
        <f>SUM(AG100:AG103)</f>
        <v>0</v>
      </c>
      <c r="AH99" s="61">
        <f t="shared" si="82"/>
        <v>0</v>
      </c>
      <c r="AI99" s="375">
        <f>SUM(AI100:AI103)</f>
        <v>0</v>
      </c>
      <c r="AJ99" s="46">
        <f t="shared" ref="AJ99:AV99" si="105">SUM(AJ100:AJ103)</f>
        <v>0</v>
      </c>
      <c r="AK99" s="47">
        <f t="shared" si="105"/>
        <v>0</v>
      </c>
      <c r="AL99" s="48">
        <f t="shared" si="105"/>
        <v>0</v>
      </c>
      <c r="AM99" s="45">
        <f t="shared" si="105"/>
        <v>0</v>
      </c>
      <c r="AN99" s="46">
        <f t="shared" si="105"/>
        <v>0</v>
      </c>
      <c r="AO99" s="47">
        <f t="shared" si="105"/>
        <v>0</v>
      </c>
      <c r="AP99" s="48">
        <f t="shared" si="105"/>
        <v>0</v>
      </c>
      <c r="AQ99" s="45">
        <f t="shared" si="105"/>
        <v>0</v>
      </c>
      <c r="AR99" s="46">
        <f t="shared" si="105"/>
        <v>0</v>
      </c>
      <c r="AS99" s="47">
        <f>SUM(AS100:AS103)</f>
        <v>0</v>
      </c>
      <c r="AT99" s="48">
        <f>SUM(AT100:AT103)</f>
        <v>0</v>
      </c>
      <c r="AU99" s="49">
        <f t="shared" si="105"/>
        <v>0</v>
      </c>
      <c r="AV99" s="45">
        <f t="shared" si="105"/>
        <v>0</v>
      </c>
      <c r="AW99" s="56">
        <f t="shared" ref="AW99:BA99" si="106">SUM(AW100:AW103)</f>
        <v>0</v>
      </c>
      <c r="AX99" s="66">
        <f t="shared" si="106"/>
        <v>0</v>
      </c>
      <c r="AY99" s="345">
        <f t="shared" ref="AY99:AY101" si="107">AB100+AW99-AX99</f>
        <v>0</v>
      </c>
      <c r="AZ99" s="613">
        <f t="shared" si="106"/>
        <v>0</v>
      </c>
      <c r="BA99" s="68">
        <f t="shared" si="106"/>
        <v>0</v>
      </c>
      <c r="BB99" s="62">
        <f>IFERROR(+VLOOKUP(A99,'Base de Datos'!$A$1:$H$75,8,0),0)</f>
        <v>0</v>
      </c>
      <c r="BC99" s="68">
        <f>+BD99+BB99</f>
        <v>0</v>
      </c>
      <c r="BD99" s="547">
        <f>SUM(BD100:BD103)</f>
        <v>0</v>
      </c>
      <c r="BE99" s="585">
        <f t="shared" si="103"/>
        <v>0</v>
      </c>
      <c r="BF99" s="68">
        <f t="shared" ref="BF99" si="108">SUM(BF100:BF103)</f>
        <v>0</v>
      </c>
      <c r="BG99" s="742">
        <f t="shared" si="104"/>
        <v>0</v>
      </c>
      <c r="BH99" s="1"/>
      <c r="BI99" s="712"/>
      <c r="BJ99" s="706">
        <f t="shared" si="79"/>
        <v>0</v>
      </c>
    </row>
    <row r="100" spans="1:62" ht="24" hidden="1" customHeight="1" x14ac:dyDescent="0.25">
      <c r="A100" s="386">
        <v>10901</v>
      </c>
      <c r="B100" s="592"/>
      <c r="C100" s="592"/>
      <c r="D100" s="592"/>
      <c r="E100" s="592"/>
      <c r="F100" s="592"/>
      <c r="G100" s="592"/>
      <c r="H100" s="592"/>
      <c r="I100" s="592"/>
      <c r="J100" s="592"/>
      <c r="K100" s="592"/>
      <c r="L100" s="592"/>
      <c r="M100" s="592"/>
      <c r="N100" s="592"/>
      <c r="O100" s="592"/>
      <c r="P100" s="592"/>
      <c r="Q100" s="592"/>
      <c r="R100" s="592"/>
      <c r="S100" s="592"/>
      <c r="T100" s="592"/>
      <c r="U100" s="592"/>
      <c r="V100" s="592"/>
      <c r="W100" s="592"/>
      <c r="X100" s="592"/>
      <c r="Y100" s="592"/>
      <c r="Z100" s="592"/>
      <c r="AA100" s="636" t="s">
        <v>98</v>
      </c>
      <c r="AB100" s="616">
        <v>0</v>
      </c>
      <c r="AC100" s="616">
        <v>0</v>
      </c>
      <c r="AH100" s="59">
        <f t="shared" si="82"/>
        <v>0</v>
      </c>
      <c r="AI100" s="617">
        <v>0</v>
      </c>
      <c r="AJ100" s="39">
        <v>0</v>
      </c>
      <c r="AK100" s="28">
        <v>0</v>
      </c>
      <c r="AL100" s="29">
        <v>0</v>
      </c>
      <c r="AM100" s="38">
        <v>0</v>
      </c>
      <c r="AN100" s="39">
        <v>0</v>
      </c>
      <c r="AO100" s="28">
        <v>0</v>
      </c>
      <c r="AP100" s="29">
        <v>0</v>
      </c>
      <c r="AQ100" s="38">
        <v>0</v>
      </c>
      <c r="AR100" s="39">
        <v>0</v>
      </c>
      <c r="AS100" s="28">
        <v>0</v>
      </c>
      <c r="AT100" s="29">
        <v>0</v>
      </c>
      <c r="AU100" s="21">
        <v>0</v>
      </c>
      <c r="AV100" s="38">
        <v>0</v>
      </c>
      <c r="AW100" s="55">
        <f>AI100+AK100+AM100+AO100+AQ100+AV100</f>
        <v>0</v>
      </c>
      <c r="AX100" s="618">
        <f t="shared" si="102"/>
        <v>0</v>
      </c>
      <c r="AY100" s="345">
        <f t="shared" si="107"/>
        <v>0</v>
      </c>
      <c r="AZ100" s="619">
        <v>0</v>
      </c>
      <c r="BA100" s="62">
        <v>0</v>
      </c>
      <c r="BB100" s="62">
        <f>IFERROR(+VLOOKUP(A100,'Base de Datos'!$A$1:$H$75,8,0),0)</f>
        <v>0</v>
      </c>
      <c r="BC100" s="68">
        <f t="shared" si="52"/>
        <v>0</v>
      </c>
      <c r="BD100" s="548">
        <f t="shared" si="53"/>
        <v>0</v>
      </c>
      <c r="BE100" s="622">
        <f t="shared" si="103"/>
        <v>0</v>
      </c>
      <c r="BF100" s="62">
        <v>0</v>
      </c>
      <c r="BG100" s="734">
        <f t="shared" si="104"/>
        <v>0</v>
      </c>
      <c r="BI100" s="705"/>
      <c r="BJ100" s="706">
        <f t="shared" si="79"/>
        <v>0</v>
      </c>
    </row>
    <row r="101" spans="1:62" ht="24" hidden="1" customHeight="1" x14ac:dyDescent="0.25">
      <c r="A101" s="386">
        <v>10902</v>
      </c>
      <c r="B101" s="592"/>
      <c r="C101" s="592"/>
      <c r="D101" s="592"/>
      <c r="E101" s="592"/>
      <c r="F101" s="592"/>
      <c r="G101" s="592"/>
      <c r="H101" s="592"/>
      <c r="I101" s="592"/>
      <c r="J101" s="592"/>
      <c r="K101" s="592"/>
      <c r="L101" s="592"/>
      <c r="M101" s="592"/>
      <c r="N101" s="592"/>
      <c r="O101" s="592"/>
      <c r="P101" s="592"/>
      <c r="Q101" s="592"/>
      <c r="R101" s="592"/>
      <c r="S101" s="592"/>
      <c r="T101" s="592"/>
      <c r="U101" s="592"/>
      <c r="V101" s="592"/>
      <c r="W101" s="592"/>
      <c r="X101" s="592"/>
      <c r="Y101" s="592"/>
      <c r="Z101" s="592"/>
      <c r="AA101" s="636" t="s">
        <v>99</v>
      </c>
      <c r="AB101" s="616">
        <v>0</v>
      </c>
      <c r="AC101" s="616">
        <v>0</v>
      </c>
      <c r="AH101" s="59">
        <f t="shared" si="82"/>
        <v>0</v>
      </c>
      <c r="AI101" s="617">
        <v>0</v>
      </c>
      <c r="AJ101" s="39">
        <v>0</v>
      </c>
      <c r="AK101" s="28">
        <v>0</v>
      </c>
      <c r="AL101" s="29">
        <v>0</v>
      </c>
      <c r="AM101" s="38">
        <v>0</v>
      </c>
      <c r="AN101" s="39">
        <v>0</v>
      </c>
      <c r="AO101" s="28">
        <v>0</v>
      </c>
      <c r="AP101" s="29">
        <v>0</v>
      </c>
      <c r="AQ101" s="38">
        <v>0</v>
      </c>
      <c r="AR101" s="39">
        <v>0</v>
      </c>
      <c r="AS101" s="28">
        <v>0</v>
      </c>
      <c r="AT101" s="29">
        <v>0</v>
      </c>
      <c r="AU101" s="21">
        <v>0</v>
      </c>
      <c r="AV101" s="38">
        <v>0</v>
      </c>
      <c r="AW101" s="55">
        <f>AI101+AK101+AM101+AO101+AQ101+AV101</f>
        <v>0</v>
      </c>
      <c r="AX101" s="618">
        <f t="shared" si="102"/>
        <v>0</v>
      </c>
      <c r="AY101" s="345">
        <f t="shared" si="107"/>
        <v>0</v>
      </c>
      <c r="AZ101" s="619">
        <v>0</v>
      </c>
      <c r="BA101" s="62">
        <v>0</v>
      </c>
      <c r="BB101" s="62">
        <f>IFERROR(+VLOOKUP(A101,'Base de Datos'!$A$1:$H$75,8,0),0)</f>
        <v>0</v>
      </c>
      <c r="BC101" s="68">
        <f t="shared" si="52"/>
        <v>0</v>
      </c>
      <c r="BD101" s="548">
        <f t="shared" si="53"/>
        <v>0</v>
      </c>
      <c r="BE101" s="622">
        <f t="shared" si="103"/>
        <v>0</v>
      </c>
      <c r="BF101" s="62">
        <v>0</v>
      </c>
      <c r="BG101" s="734">
        <f t="shared" si="104"/>
        <v>0</v>
      </c>
      <c r="BI101" s="705"/>
      <c r="BJ101" s="706">
        <f t="shared" si="79"/>
        <v>0</v>
      </c>
    </row>
    <row r="102" spans="1:62" ht="12" hidden="1" customHeight="1" x14ac:dyDescent="0.25">
      <c r="A102" s="386">
        <v>10903</v>
      </c>
      <c r="B102" s="592"/>
      <c r="C102" s="592"/>
      <c r="D102" s="592"/>
      <c r="E102" s="592"/>
      <c r="F102" s="592"/>
      <c r="G102" s="592"/>
      <c r="H102" s="592"/>
      <c r="I102" s="592"/>
      <c r="J102" s="592"/>
      <c r="K102" s="592"/>
      <c r="L102" s="592"/>
      <c r="M102" s="592"/>
      <c r="N102" s="592"/>
      <c r="O102" s="592"/>
      <c r="P102" s="592"/>
      <c r="Q102" s="592"/>
      <c r="R102" s="592"/>
      <c r="S102" s="592"/>
      <c r="T102" s="592"/>
      <c r="U102" s="592"/>
      <c r="V102" s="592"/>
      <c r="W102" s="592"/>
      <c r="X102" s="592"/>
      <c r="Y102" s="592"/>
      <c r="Z102" s="592"/>
      <c r="AA102" s="636" t="s">
        <v>100</v>
      </c>
      <c r="AB102" s="616">
        <v>0</v>
      </c>
      <c r="AC102" s="616">
        <v>0</v>
      </c>
      <c r="AH102" s="59">
        <f t="shared" si="82"/>
        <v>0</v>
      </c>
      <c r="AI102" s="617">
        <v>0</v>
      </c>
      <c r="AJ102" s="39">
        <v>0</v>
      </c>
      <c r="AK102" s="28">
        <v>0</v>
      </c>
      <c r="AL102" s="29">
        <v>0</v>
      </c>
      <c r="AM102" s="38">
        <v>0</v>
      </c>
      <c r="AN102" s="39">
        <v>0</v>
      </c>
      <c r="AO102" s="28">
        <v>0</v>
      </c>
      <c r="AP102" s="29">
        <v>0</v>
      </c>
      <c r="AQ102" s="38">
        <v>0</v>
      </c>
      <c r="AR102" s="39">
        <v>0</v>
      </c>
      <c r="AS102" s="28">
        <v>0</v>
      </c>
      <c r="AT102" s="29">
        <v>0</v>
      </c>
      <c r="AU102" s="21">
        <v>0</v>
      </c>
      <c r="AV102" s="38">
        <v>0</v>
      </c>
      <c r="AW102" s="55">
        <f>AI102+AK102+AM102+AO102+AQ102+AV102</f>
        <v>0</v>
      </c>
      <c r="AX102" s="618">
        <f t="shared" si="102"/>
        <v>0</v>
      </c>
      <c r="AY102" s="345">
        <f>AB102+AW102-AX102</f>
        <v>0</v>
      </c>
      <c r="AZ102" s="619">
        <v>0</v>
      </c>
      <c r="BA102" s="62">
        <v>0</v>
      </c>
      <c r="BB102" s="62">
        <f>IFERROR(+VLOOKUP(A102,'Base de Datos'!$A$1:$H$75,8,0),0)</f>
        <v>0</v>
      </c>
      <c r="BC102" s="68">
        <f t="shared" si="52"/>
        <v>0</v>
      </c>
      <c r="BD102" s="548">
        <f t="shared" si="53"/>
        <v>0</v>
      </c>
      <c r="BE102" s="622">
        <f t="shared" si="103"/>
        <v>0</v>
      </c>
      <c r="BF102" s="62">
        <v>0</v>
      </c>
      <c r="BG102" s="734">
        <f t="shared" si="104"/>
        <v>0</v>
      </c>
      <c r="BI102" s="705"/>
      <c r="BJ102" s="706">
        <f t="shared" si="79"/>
        <v>0</v>
      </c>
    </row>
    <row r="103" spans="1:62" ht="12" hidden="1" customHeight="1" x14ac:dyDescent="0.25">
      <c r="A103" s="388">
        <v>10999</v>
      </c>
      <c r="B103" s="641"/>
      <c r="C103" s="641"/>
      <c r="D103" s="641"/>
      <c r="E103" s="641"/>
      <c r="F103" s="641"/>
      <c r="G103" s="641"/>
      <c r="H103" s="641"/>
      <c r="I103" s="641"/>
      <c r="J103" s="641"/>
      <c r="K103" s="641"/>
      <c r="L103" s="641"/>
      <c r="M103" s="641"/>
      <c r="N103" s="641"/>
      <c r="O103" s="641"/>
      <c r="P103" s="641"/>
      <c r="Q103" s="641"/>
      <c r="R103" s="641"/>
      <c r="S103" s="641"/>
      <c r="T103" s="641"/>
      <c r="U103" s="641"/>
      <c r="V103" s="641"/>
      <c r="W103" s="641"/>
      <c r="X103" s="641"/>
      <c r="Y103" s="641"/>
      <c r="Z103" s="641"/>
      <c r="AA103" s="639" t="s">
        <v>101</v>
      </c>
      <c r="AB103" s="640">
        <v>0</v>
      </c>
      <c r="AC103" s="640">
        <v>0</v>
      </c>
      <c r="AD103" s="14"/>
      <c r="AE103" s="14"/>
      <c r="AF103" s="14"/>
      <c r="AG103" s="14"/>
      <c r="AH103" s="62">
        <f t="shared" si="82"/>
        <v>0</v>
      </c>
      <c r="AI103" s="617">
        <v>0</v>
      </c>
      <c r="AJ103" s="39">
        <v>0</v>
      </c>
      <c r="AK103" s="30">
        <v>0</v>
      </c>
      <c r="AL103" s="31">
        <v>0</v>
      </c>
      <c r="AM103" s="38">
        <v>0</v>
      </c>
      <c r="AN103" s="39">
        <v>0</v>
      </c>
      <c r="AO103" s="30">
        <v>0</v>
      </c>
      <c r="AP103" s="31">
        <v>0</v>
      </c>
      <c r="AQ103" s="38">
        <v>0</v>
      </c>
      <c r="AR103" s="39">
        <v>0</v>
      </c>
      <c r="AS103" s="30">
        <v>0</v>
      </c>
      <c r="AT103" s="31">
        <v>0</v>
      </c>
      <c r="AU103" s="22">
        <v>0</v>
      </c>
      <c r="AV103" s="38">
        <v>0</v>
      </c>
      <c r="AW103" s="55">
        <f>AI103+AK103+AM103+AO103+AQ103+AS103+AV103</f>
        <v>0</v>
      </c>
      <c r="AX103" s="618">
        <f>AJ103+AL103+AN103+AP103+AR103+AT103+AU103</f>
        <v>0</v>
      </c>
      <c r="AY103" s="345">
        <f>AB103+AW103-AX103</f>
        <v>0</v>
      </c>
      <c r="AZ103" s="619">
        <v>0</v>
      </c>
      <c r="BA103" s="62">
        <v>0</v>
      </c>
      <c r="BB103" s="62">
        <f>IFERROR(+VLOOKUP(A103,'Base de Datos'!$A$1:$H$75,8,0),0)</f>
        <v>0</v>
      </c>
      <c r="BC103" s="68">
        <f>+BD103+BB103</f>
        <v>0</v>
      </c>
      <c r="BD103" s="548">
        <f t="shared" si="53"/>
        <v>0</v>
      </c>
      <c r="BE103" s="622">
        <f t="shared" si="103"/>
        <v>0</v>
      </c>
      <c r="BF103" s="62">
        <v>0</v>
      </c>
      <c r="BG103" s="734">
        <f t="shared" si="104"/>
        <v>0</v>
      </c>
      <c r="BI103" s="705"/>
      <c r="BJ103" s="706">
        <f t="shared" si="79"/>
        <v>0</v>
      </c>
    </row>
    <row r="104" spans="1:62" s="42" customFormat="1" ht="14.4" x14ac:dyDescent="0.25">
      <c r="A104" s="384">
        <v>199</v>
      </c>
      <c r="B104" s="385"/>
      <c r="C104" s="385"/>
      <c r="D104" s="385"/>
      <c r="E104" s="385"/>
      <c r="F104" s="385"/>
      <c r="G104" s="385"/>
      <c r="H104" s="385"/>
      <c r="I104" s="385"/>
      <c r="J104" s="385"/>
      <c r="K104" s="385"/>
      <c r="L104" s="385"/>
      <c r="M104" s="385"/>
      <c r="N104" s="385"/>
      <c r="O104" s="385"/>
      <c r="P104" s="385"/>
      <c r="Q104" s="385"/>
      <c r="R104" s="385"/>
      <c r="S104" s="385"/>
      <c r="T104" s="385"/>
      <c r="U104" s="385"/>
      <c r="V104" s="385"/>
      <c r="W104" s="385"/>
      <c r="X104" s="385"/>
      <c r="Y104" s="385"/>
      <c r="Z104" s="385"/>
      <c r="AA104" s="86" t="s">
        <v>102</v>
      </c>
      <c r="AB104" s="43">
        <f>SUM(AB105:AB110)</f>
        <v>350000</v>
      </c>
      <c r="AC104" s="43">
        <f>SUM(AC105:AC110)</f>
        <v>0</v>
      </c>
      <c r="AD104" s="50">
        <f>SUM(AD105:AD110)</f>
        <v>0</v>
      </c>
      <c r="AE104" s="50"/>
      <c r="AF104" s="50"/>
      <c r="AG104" s="50">
        <f>SUM(AG105:AG110)</f>
        <v>0</v>
      </c>
      <c r="AH104" s="61">
        <f t="shared" si="82"/>
        <v>350000</v>
      </c>
      <c r="AI104" s="375">
        <f>SUM(AI105:AI110)</f>
        <v>0</v>
      </c>
      <c r="AJ104" s="46">
        <f t="shared" ref="AJ104:AV104" si="109">SUM(AJ105:AJ110)</f>
        <v>0</v>
      </c>
      <c r="AK104" s="47">
        <f t="shared" si="109"/>
        <v>0</v>
      </c>
      <c r="AL104" s="48">
        <f t="shared" si="109"/>
        <v>0</v>
      </c>
      <c r="AM104" s="45">
        <f t="shared" si="109"/>
        <v>0</v>
      </c>
      <c r="AN104" s="46">
        <f t="shared" si="109"/>
        <v>0</v>
      </c>
      <c r="AO104" s="47">
        <f t="shared" si="109"/>
        <v>0</v>
      </c>
      <c r="AP104" s="48">
        <f t="shared" si="109"/>
        <v>0</v>
      </c>
      <c r="AQ104" s="45">
        <f t="shared" si="109"/>
        <v>0</v>
      </c>
      <c r="AR104" s="46">
        <f t="shared" si="109"/>
        <v>0</v>
      </c>
      <c r="AS104" s="47">
        <f>SUM(AS105:AS110)</f>
        <v>0</v>
      </c>
      <c r="AT104" s="48">
        <f>SUM(AT105:AT110)</f>
        <v>0</v>
      </c>
      <c r="AU104" s="49">
        <f t="shared" si="109"/>
        <v>0</v>
      </c>
      <c r="AV104" s="45">
        <f t="shared" si="109"/>
        <v>0</v>
      </c>
      <c r="AW104" s="56">
        <f t="shared" ref="AW104:BD104" si="110">SUM(AW105:AW110)</f>
        <v>0</v>
      </c>
      <c r="AX104" s="66">
        <f t="shared" si="110"/>
        <v>0</v>
      </c>
      <c r="AY104" s="68">
        <f>SUM(AY105:AY110)</f>
        <v>350000</v>
      </c>
      <c r="AZ104" s="613">
        <f t="shared" si="110"/>
        <v>0</v>
      </c>
      <c r="BA104" s="68">
        <f t="shared" si="110"/>
        <v>0</v>
      </c>
      <c r="BB104" s="68">
        <f t="shared" ref="BB104" si="111">SUM(BB105:BB110)</f>
        <v>0</v>
      </c>
      <c r="BC104" s="68">
        <f>+BD104+BB104</f>
        <v>350000</v>
      </c>
      <c r="BD104" s="547">
        <f t="shared" si="110"/>
        <v>350000</v>
      </c>
      <c r="BE104" s="583">
        <f>(AY104-BD104)/AY104</f>
        <v>0</v>
      </c>
      <c r="BF104" s="68">
        <f t="shared" ref="BF104" si="112">SUM(BF105:BF110)</f>
        <v>0</v>
      </c>
      <c r="BG104" s="735">
        <f t="shared" si="93"/>
        <v>0</v>
      </c>
      <c r="BH104" s="1"/>
      <c r="BI104" s="703">
        <v>400000</v>
      </c>
      <c r="BJ104" s="706">
        <f t="shared" si="79"/>
        <v>-50000</v>
      </c>
    </row>
    <row r="105" spans="1:62" ht="15" hidden="1" customHeight="1" x14ac:dyDescent="0.25">
      <c r="A105" s="386">
        <v>19901</v>
      </c>
      <c r="B105" s="592"/>
      <c r="C105" s="592"/>
      <c r="D105" s="592"/>
      <c r="E105" s="592"/>
      <c r="F105" s="592"/>
      <c r="G105" s="592"/>
      <c r="H105" s="592"/>
      <c r="I105" s="592"/>
      <c r="J105" s="592"/>
      <c r="K105" s="592"/>
      <c r="L105" s="592"/>
      <c r="M105" s="592"/>
      <c r="N105" s="592"/>
      <c r="O105" s="592"/>
      <c r="P105" s="592"/>
      <c r="Q105" s="592"/>
      <c r="R105" s="592"/>
      <c r="S105" s="592"/>
      <c r="T105" s="592"/>
      <c r="U105" s="592"/>
      <c r="V105" s="592"/>
      <c r="W105" s="592"/>
      <c r="X105" s="592"/>
      <c r="Y105" s="592"/>
      <c r="Z105" s="592"/>
      <c r="AA105" s="636" t="s">
        <v>103</v>
      </c>
      <c r="AB105" s="616"/>
      <c r="AC105" s="616"/>
      <c r="AH105" s="59">
        <f t="shared" si="82"/>
        <v>0</v>
      </c>
      <c r="AI105" s="617"/>
      <c r="AJ105" s="39"/>
      <c r="AK105" s="28"/>
      <c r="AL105" s="29"/>
      <c r="AM105" s="38"/>
      <c r="AN105" s="39"/>
      <c r="AO105" s="28"/>
      <c r="AP105" s="29"/>
      <c r="AQ105" s="38"/>
      <c r="AR105" s="39"/>
      <c r="AS105" s="28"/>
      <c r="AT105" s="29"/>
      <c r="AU105" s="21"/>
      <c r="AV105" s="38"/>
      <c r="AW105" s="55">
        <f>AI105+AK105+AM105+AO105+AQ105+AV105</f>
        <v>0</v>
      </c>
      <c r="AX105" s="618">
        <f t="shared" si="102"/>
        <v>0</v>
      </c>
      <c r="AY105" s="62">
        <f>AH105+AW105-AX105</f>
        <v>0</v>
      </c>
      <c r="AZ105" s="619"/>
      <c r="BA105" s="62"/>
      <c r="BB105" s="62"/>
      <c r="BC105" s="68">
        <f>+BD105+BB105</f>
        <v>0</v>
      </c>
      <c r="BD105" s="548">
        <f t="shared" si="53"/>
        <v>0</v>
      </c>
      <c r="BE105" s="627">
        <v>0</v>
      </c>
      <c r="BF105" s="62"/>
      <c r="BG105" s="736">
        <v>0</v>
      </c>
      <c r="BI105" s="705"/>
      <c r="BJ105" s="706">
        <f t="shared" si="79"/>
        <v>0</v>
      </c>
    </row>
    <row r="106" spans="1:62" ht="15" hidden="1" customHeight="1" x14ac:dyDescent="0.25">
      <c r="A106" s="386" t="s">
        <v>513</v>
      </c>
      <c r="B106" s="592"/>
      <c r="C106" s="592"/>
      <c r="D106" s="592"/>
      <c r="E106" s="592"/>
      <c r="F106" s="592"/>
      <c r="G106" s="592"/>
      <c r="H106" s="592"/>
      <c r="I106" s="592"/>
      <c r="J106" s="592"/>
      <c r="K106" s="592"/>
      <c r="L106" s="592"/>
      <c r="M106" s="592"/>
      <c r="N106" s="592"/>
      <c r="O106" s="592"/>
      <c r="P106" s="592"/>
      <c r="Q106" s="592"/>
      <c r="R106" s="592"/>
      <c r="S106" s="592"/>
      <c r="T106" s="592"/>
      <c r="U106" s="592"/>
      <c r="V106" s="592"/>
      <c r="W106" s="592"/>
      <c r="X106" s="592"/>
      <c r="Y106" s="592"/>
      <c r="Z106" s="592"/>
      <c r="AA106" s="636" t="s">
        <v>104</v>
      </c>
      <c r="AB106" s="377">
        <v>0</v>
      </c>
      <c r="AC106" s="640"/>
      <c r="AD106" s="14"/>
      <c r="AE106" s="14"/>
      <c r="AF106" s="14"/>
      <c r="AG106" s="14"/>
      <c r="AH106" s="62">
        <f t="shared" si="82"/>
        <v>0</v>
      </c>
      <c r="AI106" s="617"/>
      <c r="AJ106" s="39">
        <v>0</v>
      </c>
      <c r="AK106" s="30"/>
      <c r="AL106" s="31"/>
      <c r="AM106" s="38"/>
      <c r="AN106" s="39"/>
      <c r="AO106" s="30"/>
      <c r="AP106" s="31">
        <v>0</v>
      </c>
      <c r="AQ106" s="38"/>
      <c r="AR106" s="39"/>
      <c r="AS106" s="30"/>
      <c r="AT106" s="31"/>
      <c r="AU106" s="22">
        <v>0</v>
      </c>
      <c r="AV106" s="38"/>
      <c r="AW106" s="55">
        <f>AI106+AK106+AM106+AO106+AQ106+AS106+AV106</f>
        <v>0</v>
      </c>
      <c r="AX106" s="618">
        <f>AJ106+AL106+AN106+AP106+AR106+AT106+AU106</f>
        <v>0</v>
      </c>
      <c r="AY106" s="345">
        <f>AB106+AW106-AX106</f>
        <v>0</v>
      </c>
      <c r="AZ106" s="619">
        <f>IFERROR(+VLOOKUP(A106,'Base de Datos'!$A$1:$H$75,7,0),0)</f>
        <v>0</v>
      </c>
      <c r="BA106" s="62">
        <f>IFERROR(+VLOOKUP(A106,'Base de Datos'!$A$1:$H$75,6,0),0)</f>
        <v>0</v>
      </c>
      <c r="BB106" s="62">
        <f>IFERROR(+VLOOKUP(A106,'Base de Datos'!$A$1:$H$75,8,0),0)</f>
        <v>0</v>
      </c>
      <c r="BC106" s="68">
        <f>+BD106+BB106</f>
        <v>0</v>
      </c>
      <c r="BD106" s="548">
        <f t="shared" si="53"/>
        <v>0</v>
      </c>
      <c r="BE106" s="622">
        <f t="shared" ref="BE106:BE110" si="113">IFERROR(((AY106-BD106)/AY106),0)</f>
        <v>0</v>
      </c>
      <c r="BF106" s="62">
        <f>IFERROR(+VLOOKUP(F106,'Base de Datos'!$A$1:$H$75,6,0),0)</f>
        <v>0</v>
      </c>
      <c r="BG106" s="734">
        <f t="shared" ref="BG106:BG110" si="114">IFERROR(+(AZ106/AY106),0)</f>
        <v>0</v>
      </c>
      <c r="BI106" s="705"/>
      <c r="BJ106" s="706">
        <f t="shared" si="79"/>
        <v>0</v>
      </c>
    </row>
    <row r="107" spans="1:62" ht="15" hidden="1" customHeight="1" x14ac:dyDescent="0.25">
      <c r="A107" s="386">
        <v>19903</v>
      </c>
      <c r="B107" s="592"/>
      <c r="C107" s="592"/>
      <c r="D107" s="592"/>
      <c r="E107" s="592"/>
      <c r="F107" s="592"/>
      <c r="G107" s="592"/>
      <c r="H107" s="592"/>
      <c r="I107" s="592"/>
      <c r="J107" s="592"/>
      <c r="K107" s="592"/>
      <c r="L107" s="592"/>
      <c r="M107" s="592"/>
      <c r="N107" s="592"/>
      <c r="O107" s="592"/>
      <c r="P107" s="592"/>
      <c r="Q107" s="592"/>
      <c r="R107" s="592"/>
      <c r="S107" s="592"/>
      <c r="T107" s="592"/>
      <c r="U107" s="592"/>
      <c r="V107" s="592"/>
      <c r="W107" s="592"/>
      <c r="X107" s="592"/>
      <c r="Y107" s="592"/>
      <c r="Z107" s="592"/>
      <c r="AA107" s="636" t="s">
        <v>105</v>
      </c>
      <c r="AB107" s="377"/>
      <c r="AC107" s="616"/>
      <c r="AH107" s="59">
        <f t="shared" si="82"/>
        <v>0</v>
      </c>
      <c r="AI107" s="617"/>
      <c r="AJ107" s="39"/>
      <c r="AK107" s="28"/>
      <c r="AL107" s="29"/>
      <c r="AM107" s="38"/>
      <c r="AN107" s="39"/>
      <c r="AO107" s="28"/>
      <c r="AP107" s="29"/>
      <c r="AQ107" s="38"/>
      <c r="AR107" s="39"/>
      <c r="AS107" s="28"/>
      <c r="AT107" s="29"/>
      <c r="AU107" s="21"/>
      <c r="AV107" s="38"/>
      <c r="AW107" s="55">
        <f>AI107+AK107+AM107+AO107+AQ107+AS107+AV107</f>
        <v>0</v>
      </c>
      <c r="AX107" s="618">
        <f t="shared" si="102"/>
        <v>0</v>
      </c>
      <c r="AY107" s="345">
        <f>AB107+AW107-AX107</f>
        <v>0</v>
      </c>
      <c r="AZ107" s="619"/>
      <c r="BA107" s="62"/>
      <c r="BB107" s="62">
        <f>IFERROR(+VLOOKUP(A107,'Base de Datos'!$A$1:$H$75,8,0),0)</f>
        <v>0</v>
      </c>
      <c r="BC107" s="68">
        <f t="shared" si="52"/>
        <v>0</v>
      </c>
      <c r="BD107" s="548">
        <f t="shared" si="53"/>
        <v>0</v>
      </c>
      <c r="BE107" s="622">
        <f t="shared" si="113"/>
        <v>0</v>
      </c>
      <c r="BF107" s="62"/>
      <c r="BG107" s="734">
        <f t="shared" si="114"/>
        <v>0</v>
      </c>
      <c r="BI107" s="705"/>
      <c r="BJ107" s="706">
        <f t="shared" si="79"/>
        <v>0</v>
      </c>
    </row>
    <row r="108" spans="1:62" ht="15" hidden="1" customHeight="1" x14ac:dyDescent="0.25">
      <c r="A108" s="386">
        <v>19904</v>
      </c>
      <c r="B108" s="592"/>
      <c r="C108" s="592"/>
      <c r="D108" s="592"/>
      <c r="E108" s="592"/>
      <c r="F108" s="592"/>
      <c r="G108" s="592"/>
      <c r="H108" s="592"/>
      <c r="I108" s="592"/>
      <c r="J108" s="592"/>
      <c r="K108" s="592"/>
      <c r="L108" s="592"/>
      <c r="M108" s="592"/>
      <c r="N108" s="592"/>
      <c r="O108" s="592"/>
      <c r="P108" s="592"/>
      <c r="Q108" s="592"/>
      <c r="R108" s="592"/>
      <c r="S108" s="592"/>
      <c r="T108" s="592"/>
      <c r="U108" s="592"/>
      <c r="V108" s="592"/>
      <c r="W108" s="592"/>
      <c r="X108" s="592"/>
      <c r="Y108" s="592"/>
      <c r="Z108" s="592"/>
      <c r="AA108" s="636" t="s">
        <v>106</v>
      </c>
      <c r="AB108" s="377"/>
      <c r="AC108" s="616"/>
      <c r="AH108" s="59">
        <f t="shared" si="82"/>
        <v>0</v>
      </c>
      <c r="AI108" s="617"/>
      <c r="AJ108" s="39"/>
      <c r="AK108" s="28"/>
      <c r="AL108" s="29"/>
      <c r="AM108" s="38"/>
      <c r="AN108" s="39"/>
      <c r="AO108" s="28"/>
      <c r="AP108" s="29"/>
      <c r="AQ108" s="38"/>
      <c r="AR108" s="39"/>
      <c r="AS108" s="28"/>
      <c r="AT108" s="29"/>
      <c r="AU108" s="21"/>
      <c r="AV108" s="38"/>
      <c r="AW108" s="55">
        <f>AI108+AK108+AM108+AO108+AQ108+AS108+AV108</f>
        <v>0</v>
      </c>
      <c r="AX108" s="618">
        <f t="shared" si="102"/>
        <v>0</v>
      </c>
      <c r="AY108" s="345">
        <f>AB108+AW108-AX108</f>
        <v>0</v>
      </c>
      <c r="AZ108" s="619"/>
      <c r="BA108" s="62"/>
      <c r="BB108" s="62">
        <f>IFERROR(+VLOOKUP(A108,'Base de Datos'!$A$1:$H$75,8,0),0)</f>
        <v>0</v>
      </c>
      <c r="BC108" s="68">
        <f t="shared" si="52"/>
        <v>0</v>
      </c>
      <c r="BD108" s="548">
        <f t="shared" si="53"/>
        <v>0</v>
      </c>
      <c r="BE108" s="622">
        <f t="shared" si="113"/>
        <v>0</v>
      </c>
      <c r="BF108" s="62"/>
      <c r="BG108" s="734">
        <f t="shared" si="114"/>
        <v>0</v>
      </c>
      <c r="BI108" s="705"/>
      <c r="BJ108" s="706">
        <f t="shared" si="79"/>
        <v>0</v>
      </c>
    </row>
    <row r="109" spans="1:62" ht="15" customHeight="1" x14ac:dyDescent="0.25">
      <c r="A109" s="386" t="s">
        <v>514</v>
      </c>
      <c r="B109" s="592"/>
      <c r="C109" s="592"/>
      <c r="D109" s="592"/>
      <c r="E109" s="592"/>
      <c r="F109" s="592"/>
      <c r="G109" s="592"/>
      <c r="H109" s="592"/>
      <c r="I109" s="592"/>
      <c r="J109" s="592"/>
      <c r="K109" s="592"/>
      <c r="L109" s="592"/>
      <c r="M109" s="592"/>
      <c r="N109" s="592"/>
      <c r="O109" s="592"/>
      <c r="P109" s="592"/>
      <c r="Q109" s="592"/>
      <c r="R109" s="592"/>
      <c r="S109" s="592"/>
      <c r="T109" s="592"/>
      <c r="U109" s="592"/>
      <c r="V109" s="592"/>
      <c r="W109" s="592"/>
      <c r="X109" s="592"/>
      <c r="Y109" s="592"/>
      <c r="Z109" s="592"/>
      <c r="AA109" s="636" t="s">
        <v>107</v>
      </c>
      <c r="AB109" s="377">
        <v>350000</v>
      </c>
      <c r="AC109" s="616">
        <v>0</v>
      </c>
      <c r="AH109" s="59">
        <f t="shared" si="82"/>
        <v>350000</v>
      </c>
      <c r="AI109" s="617">
        <v>0</v>
      </c>
      <c r="AJ109" s="39">
        <v>0</v>
      </c>
      <c r="AK109" s="28">
        <v>0</v>
      </c>
      <c r="AL109" s="29">
        <v>0</v>
      </c>
      <c r="AM109" s="38">
        <v>0</v>
      </c>
      <c r="AN109" s="39"/>
      <c r="AO109" s="28">
        <v>0</v>
      </c>
      <c r="AP109" s="29">
        <v>0</v>
      </c>
      <c r="AQ109" s="38">
        <v>0</v>
      </c>
      <c r="AR109" s="39">
        <v>0</v>
      </c>
      <c r="AS109" s="28">
        <v>0</v>
      </c>
      <c r="AT109" s="29"/>
      <c r="AU109" s="21">
        <v>0</v>
      </c>
      <c r="AV109" s="38">
        <v>0</v>
      </c>
      <c r="AW109" s="55">
        <f>AI109+AK109+AM109+AO109+AQ109+AS109+AV109</f>
        <v>0</v>
      </c>
      <c r="AX109" s="618">
        <f>AJ109+AL109+AN109+AP109+AR109+AT109+AU109</f>
        <v>0</v>
      </c>
      <c r="AY109" s="345">
        <f>AB109+AW109-AX109</f>
        <v>350000</v>
      </c>
      <c r="AZ109" s="619">
        <f>IFERROR(+VLOOKUP(A109,'Base de Datos'!$A$1:$H$75,7,0),0)</f>
        <v>0</v>
      </c>
      <c r="BA109" s="62">
        <f>IFERROR(+VLOOKUP(A109,'Base de Datos'!$A$1:$H$75,6,0),0)</f>
        <v>0</v>
      </c>
      <c r="BB109" s="62">
        <f>IFERROR(+VLOOKUP(A109,'Base de Datos'!$A$1:$H$75,8,0),0)</f>
        <v>0</v>
      </c>
      <c r="BC109" s="68">
        <f>+BD109+BB109</f>
        <v>350000</v>
      </c>
      <c r="BD109" s="548">
        <f t="shared" si="53"/>
        <v>350000</v>
      </c>
      <c r="BE109" s="622">
        <f t="shared" si="113"/>
        <v>0</v>
      </c>
      <c r="BF109" s="62">
        <f>IFERROR(+VLOOKUP(A109,'Base de Datos'!$A$1:$K$75,11,0),0)</f>
        <v>0</v>
      </c>
      <c r="BG109" s="734">
        <f t="shared" si="114"/>
        <v>0</v>
      </c>
      <c r="BI109" s="703">
        <v>400000</v>
      </c>
      <c r="BJ109" s="706">
        <f t="shared" si="79"/>
        <v>-50000</v>
      </c>
    </row>
    <row r="110" spans="1:62" ht="15" hidden="1" customHeight="1" x14ac:dyDescent="0.25">
      <c r="A110" s="386" t="s">
        <v>515</v>
      </c>
      <c r="B110" s="592"/>
      <c r="C110" s="592"/>
      <c r="D110" s="592"/>
      <c r="E110" s="592"/>
      <c r="F110" s="592"/>
      <c r="G110" s="592"/>
      <c r="H110" s="592"/>
      <c r="I110" s="592"/>
      <c r="J110" s="592"/>
      <c r="K110" s="592"/>
      <c r="L110" s="592"/>
      <c r="M110" s="592"/>
      <c r="N110" s="592"/>
      <c r="O110" s="592"/>
      <c r="P110" s="592"/>
      <c r="Q110" s="592"/>
      <c r="R110" s="592"/>
      <c r="S110" s="592"/>
      <c r="T110" s="592"/>
      <c r="U110" s="592"/>
      <c r="V110" s="592"/>
      <c r="W110" s="592"/>
      <c r="X110" s="592"/>
      <c r="Y110" s="592"/>
      <c r="Z110" s="592"/>
      <c r="AA110" s="636" t="s">
        <v>108</v>
      </c>
      <c r="AB110" s="377">
        <v>0</v>
      </c>
      <c r="AC110" s="640">
        <v>0</v>
      </c>
      <c r="AD110" s="14"/>
      <c r="AE110" s="14"/>
      <c r="AF110" s="14"/>
      <c r="AG110" s="14"/>
      <c r="AH110" s="62">
        <f t="shared" si="82"/>
        <v>0</v>
      </c>
      <c r="AI110" s="617">
        <v>0</v>
      </c>
      <c r="AJ110" s="39"/>
      <c r="AK110" s="30">
        <v>0</v>
      </c>
      <c r="AL110" s="31">
        <v>0</v>
      </c>
      <c r="AM110" s="38">
        <v>0</v>
      </c>
      <c r="AN110" s="39">
        <v>0</v>
      </c>
      <c r="AO110" s="30">
        <v>0</v>
      </c>
      <c r="AP110" s="31">
        <v>0</v>
      </c>
      <c r="AQ110" s="38">
        <v>0</v>
      </c>
      <c r="AR110" s="39">
        <v>0</v>
      </c>
      <c r="AS110" s="30">
        <v>0</v>
      </c>
      <c r="AT110" s="31"/>
      <c r="AU110" s="22">
        <v>0</v>
      </c>
      <c r="AV110" s="38">
        <v>0</v>
      </c>
      <c r="AW110" s="55">
        <f>AI110+AK110+AM110+AO110+AQ110+AV110</f>
        <v>0</v>
      </c>
      <c r="AX110" s="618">
        <f>AJ110+AL110+AN110+AP110+AR110+AT110+AU110</f>
        <v>0</v>
      </c>
      <c r="AY110" s="345">
        <f>AB110+AW110-AX110</f>
        <v>0</v>
      </c>
      <c r="AZ110" s="619">
        <f>IFERROR(+VLOOKUP(A110,'Base de Datos'!$A$1:$H$75,7,0),0)</f>
        <v>0</v>
      </c>
      <c r="BA110" s="62">
        <f>IFERROR(+VLOOKUP(A110,'Base de Datos'!$A$1:$H$75,6,0),0)</f>
        <v>0</v>
      </c>
      <c r="BB110" s="62">
        <f>IFERROR(+VLOOKUP(A110,'Base de Datos'!$A$1:$H$75,8,0),0)</f>
        <v>0</v>
      </c>
      <c r="BC110" s="68">
        <f>+BD110+BB110</f>
        <v>0</v>
      </c>
      <c r="BD110" s="548">
        <f t="shared" si="53"/>
        <v>0</v>
      </c>
      <c r="BE110" s="622">
        <f t="shared" si="113"/>
        <v>0</v>
      </c>
      <c r="BF110" s="62">
        <f>IFERROR(+VLOOKUP(F110,'Base de Datos'!$A$1:$H$75,6,0),0)</f>
        <v>0</v>
      </c>
      <c r="BG110" s="734">
        <f t="shared" si="114"/>
        <v>0</v>
      </c>
      <c r="BI110" s="705"/>
      <c r="BJ110" s="706">
        <f t="shared" si="79"/>
        <v>0</v>
      </c>
    </row>
    <row r="111" spans="1:62" s="71" customFormat="1" ht="24" x14ac:dyDescent="0.55000000000000004">
      <c r="A111" s="366">
        <v>2</v>
      </c>
      <c r="B111" s="606"/>
      <c r="C111" s="606"/>
      <c r="D111" s="606"/>
      <c r="E111" s="606"/>
      <c r="F111" s="606"/>
      <c r="G111" s="606"/>
      <c r="H111" s="606"/>
      <c r="I111" s="606"/>
      <c r="J111" s="606"/>
      <c r="K111" s="606"/>
      <c r="L111" s="606"/>
      <c r="M111" s="606"/>
      <c r="N111" s="606"/>
      <c r="O111" s="606"/>
      <c r="P111" s="606"/>
      <c r="Q111" s="606"/>
      <c r="R111" s="606"/>
      <c r="S111" s="606"/>
      <c r="T111" s="606"/>
      <c r="U111" s="606"/>
      <c r="V111" s="606"/>
      <c r="W111" s="606"/>
      <c r="X111" s="606"/>
      <c r="Y111" s="606"/>
      <c r="Z111" s="606"/>
      <c r="AA111" s="642" t="s">
        <v>109</v>
      </c>
      <c r="AB111" s="611">
        <f>+AB112+AB118+AB123+AB131+AB134+AB139</f>
        <v>1933200</v>
      </c>
      <c r="AC111" s="611">
        <f>+AC112+AC118+AC123+AC131+AC134+AC139</f>
        <v>0</v>
      </c>
      <c r="AD111" s="643">
        <f>+AD112+AD118+AD123+AD131+AD134+AD139</f>
        <v>0</v>
      </c>
      <c r="AE111" s="643"/>
      <c r="AF111" s="643"/>
      <c r="AG111" s="643">
        <f>+AG112+AG118+AG123+AG131+AG134+AG139</f>
        <v>0</v>
      </c>
      <c r="AH111" s="279">
        <f t="shared" si="82"/>
        <v>1933200</v>
      </c>
      <c r="AI111" s="611">
        <f>+AI112+AI118+AI123+AI131+AI134+AI139</f>
        <v>0</v>
      </c>
      <c r="AJ111" s="370">
        <f t="shared" ref="AJ111:AV111" si="115">+AJ112+AJ118+AJ123+AJ131+AJ134+AJ139</f>
        <v>0</v>
      </c>
      <c r="AK111" s="371">
        <f t="shared" si="115"/>
        <v>450000</v>
      </c>
      <c r="AL111" s="370">
        <f t="shared" si="115"/>
        <v>450000</v>
      </c>
      <c r="AM111" s="371">
        <f t="shared" si="115"/>
        <v>0</v>
      </c>
      <c r="AN111" s="370">
        <f t="shared" si="115"/>
        <v>0</v>
      </c>
      <c r="AO111" s="371">
        <f t="shared" si="115"/>
        <v>0</v>
      </c>
      <c r="AP111" s="370">
        <f t="shared" si="115"/>
        <v>0</v>
      </c>
      <c r="AQ111" s="371">
        <f t="shared" si="115"/>
        <v>0</v>
      </c>
      <c r="AR111" s="370">
        <f t="shared" si="115"/>
        <v>0</v>
      </c>
      <c r="AS111" s="371">
        <f>+AS112+AS118+AS123+AS131+AS134+AS139</f>
        <v>0</v>
      </c>
      <c r="AT111" s="370">
        <f>+AT112+AT118+AT123+AT131+AT134+AT139</f>
        <v>0</v>
      </c>
      <c r="AU111" s="372">
        <f t="shared" si="115"/>
        <v>0</v>
      </c>
      <c r="AV111" s="371">
        <f t="shared" si="115"/>
        <v>0</v>
      </c>
      <c r="AW111" s="373">
        <f t="shared" ref="AW111:BD111" si="116">+AW112+AW118+AW123+AW131+AW134+AW139</f>
        <v>450000</v>
      </c>
      <c r="AX111" s="611">
        <f t="shared" si="116"/>
        <v>450000</v>
      </c>
      <c r="AY111" s="279">
        <f>+AY112+AY118+AY123+AY131+AY134+AY139</f>
        <v>1933200</v>
      </c>
      <c r="AZ111" s="611">
        <f>+AZ112+AZ118+AZ123+AZ131+AZ134+AZ139</f>
        <v>331189</v>
      </c>
      <c r="BA111" s="279">
        <f>+BA112+BA118+BA123+BA131+BA134+BA139</f>
        <v>514082.92</v>
      </c>
      <c r="BB111" s="279">
        <f>+BB112+BB118+BB123+BB131+BB134+BB139</f>
        <v>0</v>
      </c>
      <c r="BC111" s="279">
        <f>+BD111+BB111</f>
        <v>1087928.08</v>
      </c>
      <c r="BD111" s="373">
        <f t="shared" si="116"/>
        <v>1087928.08</v>
      </c>
      <c r="BE111" s="644">
        <f>(AY111-BD111)/AY111</f>
        <v>0.43723976825987998</v>
      </c>
      <c r="BF111" s="279">
        <f>+BF112+BF118+BF123+BF131+BF134+BF139</f>
        <v>450000</v>
      </c>
      <c r="BG111" s="743">
        <f t="shared" ref="BG111:BG112" si="117">AZ111/AY111</f>
        <v>0.17131647010138631</v>
      </c>
      <c r="BH111" s="1"/>
      <c r="BI111" s="703">
        <v>1477500</v>
      </c>
      <c r="BJ111" s="706">
        <f t="shared" si="79"/>
        <v>-389571.91999999993</v>
      </c>
    </row>
    <row r="112" spans="1:62" s="42" customFormat="1" ht="24" x14ac:dyDescent="0.25">
      <c r="A112" s="384">
        <v>201</v>
      </c>
      <c r="B112" s="385"/>
      <c r="C112" s="385"/>
      <c r="D112" s="385"/>
      <c r="E112" s="385"/>
      <c r="F112" s="385"/>
      <c r="G112" s="385"/>
      <c r="H112" s="385"/>
      <c r="I112" s="385"/>
      <c r="J112" s="385"/>
      <c r="K112" s="385"/>
      <c r="L112" s="385"/>
      <c r="M112" s="385"/>
      <c r="N112" s="385"/>
      <c r="O112" s="385"/>
      <c r="P112" s="385"/>
      <c r="Q112" s="385"/>
      <c r="R112" s="385"/>
      <c r="S112" s="385"/>
      <c r="T112" s="385"/>
      <c r="U112" s="385"/>
      <c r="V112" s="385"/>
      <c r="W112" s="385"/>
      <c r="X112" s="385"/>
      <c r="Y112" s="385"/>
      <c r="Z112" s="385"/>
      <c r="AA112" s="86" t="s">
        <v>110</v>
      </c>
      <c r="AB112" s="43">
        <f>SUM(AB113:AB117)</f>
        <v>983200</v>
      </c>
      <c r="AC112" s="43">
        <f>SUM(AC113:AC117)</f>
        <v>0</v>
      </c>
      <c r="AD112" s="50">
        <f>SUM(AD113:AD117)</f>
        <v>0</v>
      </c>
      <c r="AE112" s="50"/>
      <c r="AF112" s="50"/>
      <c r="AG112" s="50">
        <f>SUM(AG113:AG117)</f>
        <v>0</v>
      </c>
      <c r="AH112" s="61">
        <f t="shared" si="82"/>
        <v>983200</v>
      </c>
      <c r="AI112" s="375">
        <f>SUM(AI113:AI117)</f>
        <v>0</v>
      </c>
      <c r="AJ112" s="46">
        <f t="shared" ref="AJ112:AV112" si="118">SUM(AJ113:AJ117)</f>
        <v>0</v>
      </c>
      <c r="AK112" s="47">
        <f t="shared" si="118"/>
        <v>450000</v>
      </c>
      <c r="AL112" s="48">
        <f t="shared" si="118"/>
        <v>0</v>
      </c>
      <c r="AM112" s="45">
        <f t="shared" si="118"/>
        <v>0</v>
      </c>
      <c r="AN112" s="46">
        <f t="shared" si="118"/>
        <v>0</v>
      </c>
      <c r="AO112" s="47">
        <f t="shared" si="118"/>
        <v>0</v>
      </c>
      <c r="AP112" s="48">
        <f t="shared" si="118"/>
        <v>0</v>
      </c>
      <c r="AQ112" s="45">
        <f t="shared" si="118"/>
        <v>0</v>
      </c>
      <c r="AR112" s="46">
        <f t="shared" si="118"/>
        <v>0</v>
      </c>
      <c r="AS112" s="47">
        <f>SUM(AS113:AS117)</f>
        <v>0</v>
      </c>
      <c r="AT112" s="48">
        <f>SUM(AT113:AT117)</f>
        <v>0</v>
      </c>
      <c r="AU112" s="49">
        <f t="shared" si="118"/>
        <v>0</v>
      </c>
      <c r="AV112" s="45">
        <f t="shared" si="118"/>
        <v>0</v>
      </c>
      <c r="AW112" s="56">
        <f t="shared" ref="AW112:BD112" si="119">SUM(AW113:AW117)</f>
        <v>450000</v>
      </c>
      <c r="AX112" s="66">
        <f t="shared" si="119"/>
        <v>0</v>
      </c>
      <c r="AY112" s="68">
        <f>SUM(AY113:AY117)</f>
        <v>1433200</v>
      </c>
      <c r="AZ112" s="613">
        <f t="shared" si="119"/>
        <v>331189</v>
      </c>
      <c r="BA112" s="68">
        <f t="shared" si="119"/>
        <v>160411</v>
      </c>
      <c r="BB112" s="68">
        <f t="shared" ref="BB112" si="120">SUM(BB113:BB117)</f>
        <v>0</v>
      </c>
      <c r="BC112" s="68">
        <f>+BD112+BB112</f>
        <v>941600</v>
      </c>
      <c r="BD112" s="547">
        <f t="shared" si="119"/>
        <v>941600</v>
      </c>
      <c r="BE112" s="583">
        <f>(AY112-BD112)/AY112</f>
        <v>0.34300865196762492</v>
      </c>
      <c r="BF112" s="68">
        <f t="shared" ref="BF112" si="121">SUM(BF113:BF117)</f>
        <v>450000</v>
      </c>
      <c r="BG112" s="735">
        <f t="shared" si="117"/>
        <v>0.23108358917108568</v>
      </c>
      <c r="BH112" s="1"/>
      <c r="BI112" s="703">
        <v>408500</v>
      </c>
      <c r="BJ112" s="706">
        <f t="shared" si="79"/>
        <v>533100</v>
      </c>
    </row>
    <row r="113" spans="1:63" ht="18.600000000000001" customHeight="1" x14ac:dyDescent="0.25">
      <c r="A113" s="386" t="s">
        <v>516</v>
      </c>
      <c r="B113" s="592"/>
      <c r="C113" s="592"/>
      <c r="D113" s="592"/>
      <c r="E113" s="592"/>
      <c r="F113" s="592"/>
      <c r="G113" s="592"/>
      <c r="H113" s="592"/>
      <c r="I113" s="592"/>
      <c r="J113" s="592"/>
      <c r="K113" s="592"/>
      <c r="L113" s="592"/>
      <c r="M113" s="592"/>
      <c r="N113" s="592"/>
      <c r="O113" s="592"/>
      <c r="P113" s="592"/>
      <c r="Q113" s="592"/>
      <c r="R113" s="592"/>
      <c r="S113" s="592"/>
      <c r="T113" s="592"/>
      <c r="U113" s="592"/>
      <c r="V113" s="592"/>
      <c r="W113" s="592"/>
      <c r="X113" s="592"/>
      <c r="Y113" s="592"/>
      <c r="Z113" s="592"/>
      <c r="AA113" s="645" t="s">
        <v>111</v>
      </c>
      <c r="AB113" s="377">
        <v>983200</v>
      </c>
      <c r="AC113" s="616">
        <v>0</v>
      </c>
      <c r="AH113" s="59">
        <f t="shared" ref="AH113" si="122">SUM(AB113:AC113)</f>
        <v>983200</v>
      </c>
      <c r="AI113" s="617">
        <v>0</v>
      </c>
      <c r="AJ113" s="39">
        <v>0</v>
      </c>
      <c r="AK113" s="28">
        <v>450000</v>
      </c>
      <c r="AL113" s="29">
        <v>0</v>
      </c>
      <c r="AM113" s="38"/>
      <c r="AN113" s="39"/>
      <c r="AO113" s="28">
        <v>0</v>
      </c>
      <c r="AP113" s="29">
        <v>0</v>
      </c>
      <c r="AQ113" s="38">
        <v>0</v>
      </c>
      <c r="AR113" s="39">
        <v>0</v>
      </c>
      <c r="AS113" s="28">
        <v>0</v>
      </c>
      <c r="AT113" s="29"/>
      <c r="AU113" s="21">
        <v>0</v>
      </c>
      <c r="AV113" s="38">
        <v>0</v>
      </c>
      <c r="AW113" s="55">
        <f>AI113+AK113+AM113+AO113+AQ113+AS113+AV113</f>
        <v>450000</v>
      </c>
      <c r="AX113" s="618">
        <f>AJ113+AL113+AN113+AP113+AR113+AT113+AU113</f>
        <v>0</v>
      </c>
      <c r="AY113" s="345">
        <f t="shared" ref="AY113:AY147" si="123">AB113+AW113-AX113</f>
        <v>1433200</v>
      </c>
      <c r="AZ113" s="619">
        <f>IFERROR(+VLOOKUP(A113,'Base de Datos'!$A$1:$H$75,7,0),0)</f>
        <v>331189</v>
      </c>
      <c r="BA113" s="62">
        <f>IFERROR(+VLOOKUP(A113,'Base de Datos'!$A$1:$H$75,6,0),0)</f>
        <v>160411</v>
      </c>
      <c r="BB113" s="62">
        <f>IFERROR(+VLOOKUP(A113,'Base de Datos'!$A$1:$H$75,8,0),0)</f>
        <v>0</v>
      </c>
      <c r="BC113" s="68">
        <f>+BD113+BB113</f>
        <v>941600</v>
      </c>
      <c r="BD113" s="548">
        <f t="shared" ref="BD113:BD147" si="124">AY113-AZ113-BA113</f>
        <v>941600</v>
      </c>
      <c r="BE113" s="622">
        <f t="shared" ref="BE113:BE116" si="125">IFERROR(((AY113-BD113)/AY113),0)</f>
        <v>0.34300865196762492</v>
      </c>
      <c r="BF113" s="62">
        <f>IFERROR(+VLOOKUP(A113,'Base de Datos'!$A$1:$K$75,11,0),0)</f>
        <v>450000</v>
      </c>
      <c r="BG113" s="734">
        <f t="shared" ref="BG113:BG116" si="126">IFERROR(+(AZ113/AY113),0)</f>
        <v>0.23108358917108568</v>
      </c>
      <c r="BI113" s="703">
        <v>108500</v>
      </c>
      <c r="BJ113" s="706">
        <f t="shared" si="79"/>
        <v>833100</v>
      </c>
    </row>
    <row r="114" spans="1:63" ht="24" hidden="1" customHeight="1" x14ac:dyDescent="0.25">
      <c r="A114" s="386" t="s">
        <v>517</v>
      </c>
      <c r="B114" s="592"/>
      <c r="C114" s="592"/>
      <c r="D114" s="592"/>
      <c r="E114" s="592"/>
      <c r="F114" s="592"/>
      <c r="G114" s="592"/>
      <c r="H114" s="592"/>
      <c r="I114" s="592"/>
      <c r="J114" s="592"/>
      <c r="K114" s="592"/>
      <c r="L114" s="592"/>
      <c r="M114" s="592"/>
      <c r="N114" s="592"/>
      <c r="O114" s="592"/>
      <c r="P114" s="592"/>
      <c r="Q114" s="592"/>
      <c r="R114" s="592"/>
      <c r="S114" s="592"/>
      <c r="T114" s="592"/>
      <c r="U114" s="592"/>
      <c r="V114" s="592"/>
      <c r="W114" s="592"/>
      <c r="X114" s="592"/>
      <c r="Y114" s="592"/>
      <c r="Z114" s="592"/>
      <c r="AA114" s="636" t="s">
        <v>112</v>
      </c>
      <c r="AB114" s="616">
        <v>0</v>
      </c>
      <c r="AC114" s="616">
        <v>0</v>
      </c>
      <c r="AH114" s="59">
        <f t="shared" si="82"/>
        <v>0</v>
      </c>
      <c r="AI114" s="617"/>
      <c r="AJ114" s="39">
        <v>0</v>
      </c>
      <c r="AK114" s="28">
        <v>0</v>
      </c>
      <c r="AL114" s="29">
        <v>0</v>
      </c>
      <c r="AM114" s="38">
        <v>0</v>
      </c>
      <c r="AN114" s="39">
        <v>0</v>
      </c>
      <c r="AO114" s="28">
        <v>0</v>
      </c>
      <c r="AP114" s="29">
        <v>0</v>
      </c>
      <c r="AQ114" s="38">
        <v>0</v>
      </c>
      <c r="AR114" s="39">
        <v>0</v>
      </c>
      <c r="AS114" s="28">
        <v>0</v>
      </c>
      <c r="AT114" s="29">
        <v>0</v>
      </c>
      <c r="AU114" s="21">
        <v>0</v>
      </c>
      <c r="AV114" s="38">
        <v>0</v>
      </c>
      <c r="AW114" s="55">
        <f>AI114+AK114+AM114+AO114+AQ114+AV114</f>
        <v>0</v>
      </c>
      <c r="AX114" s="618">
        <f>AJ114+AL114+AN114+AP114+AR114+AT114+AU114</f>
        <v>0</v>
      </c>
      <c r="AY114" s="345">
        <f t="shared" si="123"/>
        <v>0</v>
      </c>
      <c r="AZ114" s="619">
        <f>IFERROR(+VLOOKUP(A114,'Base de Datos'!$A$1:$H$75,7,0),0)</f>
        <v>0</v>
      </c>
      <c r="BA114" s="62">
        <f>IFERROR(+VLOOKUP(A114,'Base de Datos'!$A$1:$H$75,6,0),0)</f>
        <v>0</v>
      </c>
      <c r="BB114" s="62">
        <f>IFERROR(+VLOOKUP(A114,'Base de Datos'!$A$1:$H$75,8,0),0)</f>
        <v>0</v>
      </c>
      <c r="BC114" s="68">
        <f t="shared" ref="BC114:BC146" si="127">+BD114-BB114</f>
        <v>0</v>
      </c>
      <c r="BD114" s="548">
        <f t="shared" si="124"/>
        <v>0</v>
      </c>
      <c r="BE114" s="622">
        <f t="shared" si="125"/>
        <v>0</v>
      </c>
      <c r="BF114" s="62">
        <f>IFERROR(+VLOOKUP(F114,'Base de Datos'!$A$1:$H$75,6,0),0)</f>
        <v>0</v>
      </c>
      <c r="BG114" s="734">
        <f t="shared" si="126"/>
        <v>0</v>
      </c>
      <c r="BI114" s="705"/>
      <c r="BJ114" s="706">
        <f t="shared" si="79"/>
        <v>0</v>
      </c>
    </row>
    <row r="115" spans="1:63" ht="12" hidden="1" customHeight="1" x14ac:dyDescent="0.25">
      <c r="A115" s="386">
        <v>20103</v>
      </c>
      <c r="B115" s="592"/>
      <c r="C115" s="592"/>
      <c r="D115" s="592"/>
      <c r="E115" s="592"/>
      <c r="F115" s="592"/>
      <c r="G115" s="592"/>
      <c r="H115" s="592"/>
      <c r="I115" s="592"/>
      <c r="J115" s="592"/>
      <c r="K115" s="592"/>
      <c r="L115" s="592"/>
      <c r="M115" s="592"/>
      <c r="N115" s="592"/>
      <c r="O115" s="592"/>
      <c r="P115" s="592"/>
      <c r="Q115" s="592"/>
      <c r="R115" s="592"/>
      <c r="S115" s="592"/>
      <c r="T115" s="592"/>
      <c r="U115" s="592"/>
      <c r="V115" s="592"/>
      <c r="W115" s="592"/>
      <c r="X115" s="592"/>
      <c r="Y115" s="592"/>
      <c r="Z115" s="592"/>
      <c r="AA115" s="636" t="s">
        <v>113</v>
      </c>
      <c r="AB115" s="616">
        <v>0</v>
      </c>
      <c r="AC115" s="616">
        <v>0</v>
      </c>
      <c r="AH115" s="59">
        <f t="shared" si="82"/>
        <v>0</v>
      </c>
      <c r="AI115" s="617">
        <v>0</v>
      </c>
      <c r="AJ115" s="39">
        <v>0</v>
      </c>
      <c r="AK115" s="28">
        <v>0</v>
      </c>
      <c r="AL115" s="29">
        <v>0</v>
      </c>
      <c r="AM115" s="38">
        <v>0</v>
      </c>
      <c r="AN115" s="39">
        <v>0</v>
      </c>
      <c r="AO115" s="28">
        <v>0</v>
      </c>
      <c r="AP115" s="29">
        <v>0</v>
      </c>
      <c r="AQ115" s="38">
        <v>0</v>
      </c>
      <c r="AR115" s="39">
        <v>0</v>
      </c>
      <c r="AS115" s="28">
        <v>0</v>
      </c>
      <c r="AT115" s="29">
        <v>0</v>
      </c>
      <c r="AU115" s="21">
        <v>0</v>
      </c>
      <c r="AV115" s="38">
        <v>0</v>
      </c>
      <c r="AW115" s="55">
        <f>AI115+AK115+AM115+AO115+AQ115+AV115</f>
        <v>0</v>
      </c>
      <c r="AX115" s="618">
        <f>AJ115+AL115+AN115+AP115+AR115+AT115+AU115</f>
        <v>0</v>
      </c>
      <c r="AY115" s="345">
        <f t="shared" si="123"/>
        <v>0</v>
      </c>
      <c r="AZ115" s="619">
        <v>0</v>
      </c>
      <c r="BA115" s="62">
        <v>0</v>
      </c>
      <c r="BB115" s="62">
        <f>IFERROR(+VLOOKUP(A115,'Base de Datos'!$A$1:$H$75,8,0),0)</f>
        <v>0</v>
      </c>
      <c r="BC115" s="68">
        <f t="shared" si="127"/>
        <v>0</v>
      </c>
      <c r="BD115" s="548">
        <f t="shared" si="124"/>
        <v>0</v>
      </c>
      <c r="BE115" s="622">
        <f t="shared" si="125"/>
        <v>0</v>
      </c>
      <c r="BF115" s="62">
        <v>0</v>
      </c>
      <c r="BG115" s="734">
        <f t="shared" si="126"/>
        <v>0</v>
      </c>
      <c r="BI115" s="705"/>
      <c r="BJ115" s="706">
        <f t="shared" si="79"/>
        <v>0</v>
      </c>
    </row>
    <row r="116" spans="1:63" ht="16.2" hidden="1" customHeight="1" x14ac:dyDescent="0.25">
      <c r="A116" s="386" t="s">
        <v>518</v>
      </c>
      <c r="B116" s="592"/>
      <c r="C116" s="592"/>
      <c r="D116" s="592"/>
      <c r="E116" s="592"/>
      <c r="F116" s="592"/>
      <c r="G116" s="592"/>
      <c r="H116" s="592"/>
      <c r="I116" s="592"/>
      <c r="J116" s="592"/>
      <c r="K116" s="592"/>
      <c r="L116" s="592"/>
      <c r="M116" s="592"/>
      <c r="N116" s="592"/>
      <c r="O116" s="592"/>
      <c r="P116" s="592"/>
      <c r="Q116" s="592"/>
      <c r="R116" s="592"/>
      <c r="S116" s="592"/>
      <c r="T116" s="592"/>
      <c r="U116" s="592"/>
      <c r="V116" s="592"/>
      <c r="W116" s="592"/>
      <c r="X116" s="592"/>
      <c r="Y116" s="592"/>
      <c r="Z116" s="592"/>
      <c r="AA116" s="636" t="s">
        <v>114</v>
      </c>
      <c r="AB116" s="377">
        <v>0</v>
      </c>
      <c r="AC116" s="616">
        <v>0</v>
      </c>
      <c r="AH116" s="59">
        <f t="shared" si="82"/>
        <v>0</v>
      </c>
      <c r="AI116" s="617">
        <v>0</v>
      </c>
      <c r="AJ116" s="39">
        <v>0</v>
      </c>
      <c r="AK116" s="28">
        <v>0</v>
      </c>
      <c r="AL116" s="29">
        <v>0</v>
      </c>
      <c r="AM116" s="38"/>
      <c r="AN116" s="39">
        <v>0</v>
      </c>
      <c r="AO116" s="28">
        <v>0</v>
      </c>
      <c r="AP116" s="29">
        <v>0</v>
      </c>
      <c r="AQ116" s="38">
        <v>0</v>
      </c>
      <c r="AR116" s="39">
        <v>0</v>
      </c>
      <c r="AS116" s="28">
        <v>0</v>
      </c>
      <c r="AT116" s="29"/>
      <c r="AU116" s="21">
        <v>0</v>
      </c>
      <c r="AV116" s="38">
        <v>0</v>
      </c>
      <c r="AW116" s="55">
        <f>AI116+AK116+AM116+AO116+AQ116+AS116+AV116</f>
        <v>0</v>
      </c>
      <c r="AX116" s="618">
        <f>AJ116+AL116+AN116+AP116+AR116+AT116+AU116</f>
        <v>0</v>
      </c>
      <c r="AY116" s="345">
        <f t="shared" si="123"/>
        <v>0</v>
      </c>
      <c r="AZ116" s="619">
        <f>IFERROR(+VLOOKUP(A116,'Base de Datos'!$A$1:$H$75,7,0),0)</f>
        <v>0</v>
      </c>
      <c r="BA116" s="62">
        <f>IFERROR(+VLOOKUP(A116,'Base de Datos'!$A$1:$H$75,6,0),0)</f>
        <v>0</v>
      </c>
      <c r="BB116" s="62">
        <f>IFERROR(+VLOOKUP(A116,'Base de Datos'!$A$1:$H$75,8,0),0)</f>
        <v>0</v>
      </c>
      <c r="BC116" s="68">
        <f>+BD116+BB116</f>
        <v>0</v>
      </c>
      <c r="BD116" s="548">
        <f t="shared" si="124"/>
        <v>0</v>
      </c>
      <c r="BE116" s="622">
        <f t="shared" si="125"/>
        <v>0</v>
      </c>
      <c r="BF116" s="62">
        <f>IFERROR(+VLOOKUP(F116,'Base de Datos'!$A$1:$H$75,6,0),0)</f>
        <v>0</v>
      </c>
      <c r="BG116" s="734">
        <f t="shared" si="126"/>
        <v>0</v>
      </c>
      <c r="BI116" s="703">
        <v>300000</v>
      </c>
      <c r="BJ116" s="706">
        <f t="shared" si="79"/>
        <v>-300000</v>
      </c>
    </row>
    <row r="117" spans="1:63" ht="24" hidden="1" customHeight="1" x14ac:dyDescent="0.25">
      <c r="A117" s="386">
        <v>20199</v>
      </c>
      <c r="B117" s="592"/>
      <c r="C117" s="592"/>
      <c r="D117" s="592"/>
      <c r="E117" s="592"/>
      <c r="F117" s="592"/>
      <c r="G117" s="592"/>
      <c r="H117" s="592"/>
      <c r="I117" s="592"/>
      <c r="J117" s="592"/>
      <c r="K117" s="592"/>
      <c r="L117" s="592"/>
      <c r="M117" s="592"/>
      <c r="N117" s="592"/>
      <c r="O117" s="592"/>
      <c r="P117" s="592"/>
      <c r="Q117" s="592"/>
      <c r="R117" s="592"/>
      <c r="S117" s="592"/>
      <c r="T117" s="592"/>
      <c r="U117" s="592"/>
      <c r="V117" s="592"/>
      <c r="W117" s="592"/>
      <c r="X117" s="592"/>
      <c r="Y117" s="592"/>
      <c r="Z117" s="592"/>
      <c r="AA117" s="636" t="s">
        <v>115</v>
      </c>
      <c r="AB117" s="616">
        <v>0</v>
      </c>
      <c r="AC117" s="616">
        <v>0</v>
      </c>
      <c r="AH117" s="59">
        <f t="shared" si="82"/>
        <v>0</v>
      </c>
      <c r="AI117" s="617">
        <v>0</v>
      </c>
      <c r="AJ117" s="39">
        <v>0</v>
      </c>
      <c r="AK117" s="28">
        <v>0</v>
      </c>
      <c r="AL117" s="29">
        <v>0</v>
      </c>
      <c r="AM117" s="38">
        <v>0</v>
      </c>
      <c r="AN117" s="39">
        <v>0</v>
      </c>
      <c r="AO117" s="28">
        <v>0</v>
      </c>
      <c r="AP117" s="29">
        <v>0</v>
      </c>
      <c r="AQ117" s="38">
        <v>0</v>
      </c>
      <c r="AR117" s="39">
        <v>0</v>
      </c>
      <c r="AS117" s="28">
        <v>0</v>
      </c>
      <c r="AT117" s="29">
        <v>0</v>
      </c>
      <c r="AU117" s="21">
        <v>0</v>
      </c>
      <c r="AV117" s="38">
        <v>0</v>
      </c>
      <c r="AW117" s="55">
        <f>AI117+AK117+AM117+AO117+AQ117+AV117</f>
        <v>0</v>
      </c>
      <c r="AX117" s="618">
        <f>AJ117+AL117+AN117+AP117+AR117+AU117</f>
        <v>0</v>
      </c>
      <c r="AY117" s="345">
        <f t="shared" si="123"/>
        <v>0</v>
      </c>
      <c r="AZ117" s="619">
        <v>0</v>
      </c>
      <c r="BA117" s="62">
        <v>0</v>
      </c>
      <c r="BB117" s="62"/>
      <c r="BC117" s="68">
        <f t="shared" si="127"/>
        <v>0</v>
      </c>
      <c r="BD117" s="548">
        <f t="shared" si="124"/>
        <v>0</v>
      </c>
      <c r="BE117" s="625" t="e">
        <f>(AY117-BD117)/AY117</f>
        <v>#DIV/0!</v>
      </c>
      <c r="BF117" s="62">
        <v>0</v>
      </c>
      <c r="BG117" s="736" t="e">
        <f>AZ117/AY117</f>
        <v>#DIV/0!</v>
      </c>
      <c r="BI117" s="705"/>
      <c r="BJ117" s="706">
        <f t="shared" si="79"/>
        <v>0</v>
      </c>
    </row>
    <row r="118" spans="1:63" ht="14.25" hidden="1" customHeight="1" x14ac:dyDescent="0.55000000000000004">
      <c r="A118" s="384">
        <v>202</v>
      </c>
      <c r="B118" s="385"/>
      <c r="C118" s="385"/>
      <c r="D118" s="385"/>
      <c r="E118" s="385"/>
      <c r="F118" s="385"/>
      <c r="G118" s="385"/>
      <c r="H118" s="385"/>
      <c r="I118" s="385"/>
      <c r="J118" s="385"/>
      <c r="K118" s="385"/>
      <c r="L118" s="385"/>
      <c r="M118" s="385"/>
      <c r="N118" s="385"/>
      <c r="O118" s="385"/>
      <c r="P118" s="385"/>
      <c r="Q118" s="385"/>
      <c r="R118" s="385"/>
      <c r="S118" s="385"/>
      <c r="T118" s="385"/>
      <c r="U118" s="385"/>
      <c r="V118" s="385"/>
      <c r="W118" s="385"/>
      <c r="X118" s="385"/>
      <c r="Y118" s="385"/>
      <c r="Z118" s="385"/>
      <c r="AA118" s="86" t="s">
        <v>116</v>
      </c>
      <c r="AB118" s="5">
        <f>SUM(AB119:AB122)</f>
        <v>0</v>
      </c>
      <c r="AC118" s="5">
        <f>SUM(AC119:AC122)</f>
        <v>0</v>
      </c>
      <c r="AD118" s="11">
        <f>SUM(AD119:AD122)</f>
        <v>0</v>
      </c>
      <c r="AE118" s="11"/>
      <c r="AF118" s="11"/>
      <c r="AG118" s="11">
        <f>SUM(AG119:AG122)</f>
        <v>0</v>
      </c>
      <c r="AH118" s="63">
        <f t="shared" si="82"/>
        <v>0</v>
      </c>
      <c r="AI118" s="389">
        <v>0</v>
      </c>
      <c r="AJ118" s="37">
        <f t="shared" ref="AJ118:AV118" si="128">SUM(AJ119:AJ122)</f>
        <v>0</v>
      </c>
      <c r="AK118" s="26">
        <f t="shared" si="128"/>
        <v>0</v>
      </c>
      <c r="AL118" s="27">
        <f t="shared" si="128"/>
        <v>0</v>
      </c>
      <c r="AM118" s="36">
        <f t="shared" si="128"/>
        <v>0</v>
      </c>
      <c r="AN118" s="37">
        <v>0</v>
      </c>
      <c r="AO118" s="26">
        <v>0</v>
      </c>
      <c r="AP118" s="27">
        <f t="shared" si="128"/>
        <v>0</v>
      </c>
      <c r="AQ118" s="36">
        <f t="shared" si="128"/>
        <v>0</v>
      </c>
      <c r="AR118" s="37">
        <f t="shared" si="128"/>
        <v>0</v>
      </c>
      <c r="AS118" s="26">
        <f>SUM(AS119:AS122)</f>
        <v>0</v>
      </c>
      <c r="AT118" s="27">
        <f>SUM(AT119:AT122)</f>
        <v>0</v>
      </c>
      <c r="AU118" s="20">
        <f t="shared" si="128"/>
        <v>0</v>
      </c>
      <c r="AV118" s="36">
        <f t="shared" si="128"/>
        <v>0</v>
      </c>
      <c r="AW118" s="65">
        <f t="shared" ref="AW118:BD118" si="129">SUM(AW119:AW122)</f>
        <v>0</v>
      </c>
      <c r="AX118" s="65">
        <f t="shared" si="129"/>
        <v>0</v>
      </c>
      <c r="AY118" s="69">
        <f t="shared" si="129"/>
        <v>0</v>
      </c>
      <c r="AZ118" s="646">
        <f t="shared" si="129"/>
        <v>0</v>
      </c>
      <c r="BA118" s="69">
        <f t="shared" si="129"/>
        <v>0</v>
      </c>
      <c r="BB118" s="69">
        <f t="shared" ref="BB118" si="130">SUM(BB119:BB122)</f>
        <v>0</v>
      </c>
      <c r="BC118" s="68">
        <f>+BD118+BB118</f>
        <v>0</v>
      </c>
      <c r="BD118" s="550">
        <f t="shared" si="129"/>
        <v>0</v>
      </c>
      <c r="BE118" s="583" t="e">
        <f>(AY118-BD118)/AY118</f>
        <v>#DIV/0!</v>
      </c>
      <c r="BF118" s="69">
        <f t="shared" ref="BF118" si="131">SUM(BF119:BF122)</f>
        <v>0</v>
      </c>
      <c r="BG118" s="735" t="e">
        <f>AZ118/AY118</f>
        <v>#DIV/0!</v>
      </c>
      <c r="BI118" s="703">
        <v>319000</v>
      </c>
      <c r="BJ118" s="706">
        <f t="shared" si="79"/>
        <v>-319000</v>
      </c>
    </row>
    <row r="119" spans="1:63" ht="24" hidden="1" customHeight="1" x14ac:dyDescent="0.25">
      <c r="A119" s="386">
        <v>20201</v>
      </c>
      <c r="B119" s="592"/>
      <c r="C119" s="592"/>
      <c r="D119" s="592"/>
      <c r="E119" s="592"/>
      <c r="F119" s="592"/>
      <c r="G119" s="592"/>
      <c r="H119" s="592"/>
      <c r="I119" s="592"/>
      <c r="J119" s="592"/>
      <c r="K119" s="592"/>
      <c r="L119" s="592"/>
      <c r="M119" s="592"/>
      <c r="N119" s="592"/>
      <c r="O119" s="592"/>
      <c r="P119" s="592"/>
      <c r="Q119" s="592"/>
      <c r="R119" s="592"/>
      <c r="S119" s="592"/>
      <c r="T119" s="592"/>
      <c r="U119" s="592"/>
      <c r="V119" s="592"/>
      <c r="W119" s="592"/>
      <c r="X119" s="592"/>
      <c r="Y119" s="592"/>
      <c r="Z119" s="592"/>
      <c r="AA119" s="636" t="s">
        <v>117</v>
      </c>
      <c r="AB119" s="616">
        <v>0</v>
      </c>
      <c r="AC119" s="616">
        <v>0</v>
      </c>
      <c r="AH119" s="59">
        <f t="shared" si="82"/>
        <v>0</v>
      </c>
      <c r="AI119" s="617">
        <v>0</v>
      </c>
      <c r="AJ119" s="39">
        <v>0</v>
      </c>
      <c r="AK119" s="28">
        <v>0</v>
      </c>
      <c r="AL119" s="29">
        <v>0</v>
      </c>
      <c r="AM119" s="38">
        <v>0</v>
      </c>
      <c r="AN119" s="39">
        <v>0</v>
      </c>
      <c r="AO119" s="28">
        <v>0</v>
      </c>
      <c r="AP119" s="29">
        <v>0</v>
      </c>
      <c r="AQ119" s="38">
        <v>0</v>
      </c>
      <c r="AR119" s="39">
        <v>0</v>
      </c>
      <c r="AS119" s="28">
        <v>0</v>
      </c>
      <c r="AT119" s="29">
        <v>0</v>
      </c>
      <c r="AU119" s="21">
        <v>0</v>
      </c>
      <c r="AV119" s="38">
        <v>0</v>
      </c>
      <c r="AW119" s="55">
        <f>AI119+AK119+AM119+AO119+AQ119+AV119</f>
        <v>0</v>
      </c>
      <c r="AX119" s="618">
        <f>AJ119+AL119+AN119+AP119+AR119+AU119</f>
        <v>0</v>
      </c>
      <c r="AY119" s="345">
        <f t="shared" si="123"/>
        <v>0</v>
      </c>
      <c r="AZ119" s="619">
        <v>0</v>
      </c>
      <c r="BA119" s="62">
        <v>0</v>
      </c>
      <c r="BB119" s="62">
        <v>0</v>
      </c>
      <c r="BC119" s="68">
        <f t="shared" si="127"/>
        <v>0</v>
      </c>
      <c r="BD119" s="548">
        <f t="shared" si="124"/>
        <v>0</v>
      </c>
      <c r="BE119" s="627">
        <v>0</v>
      </c>
      <c r="BF119" s="62">
        <v>0</v>
      </c>
      <c r="BG119" s="736" t="s">
        <v>0</v>
      </c>
      <c r="BI119" s="705"/>
      <c r="BJ119" s="706">
        <f t="shared" si="79"/>
        <v>0</v>
      </c>
    </row>
    <row r="120" spans="1:63" ht="12" hidden="1" customHeight="1" x14ac:dyDescent="0.25">
      <c r="A120" s="386">
        <v>20202</v>
      </c>
      <c r="B120" s="592"/>
      <c r="C120" s="592"/>
      <c r="D120" s="592"/>
      <c r="E120" s="592"/>
      <c r="F120" s="592"/>
      <c r="G120" s="592"/>
      <c r="H120" s="592"/>
      <c r="I120" s="592"/>
      <c r="J120" s="592"/>
      <c r="K120" s="592"/>
      <c r="L120" s="592"/>
      <c r="M120" s="592"/>
      <c r="N120" s="592"/>
      <c r="O120" s="592"/>
      <c r="P120" s="592"/>
      <c r="Q120" s="592"/>
      <c r="R120" s="592"/>
      <c r="S120" s="592"/>
      <c r="T120" s="592"/>
      <c r="U120" s="592"/>
      <c r="V120" s="592"/>
      <c r="W120" s="592"/>
      <c r="X120" s="592"/>
      <c r="Y120" s="592"/>
      <c r="Z120" s="592"/>
      <c r="AA120" s="636" t="s">
        <v>118</v>
      </c>
      <c r="AB120" s="616">
        <v>0</v>
      </c>
      <c r="AC120" s="616">
        <v>0</v>
      </c>
      <c r="AH120" s="59">
        <f t="shared" si="82"/>
        <v>0</v>
      </c>
      <c r="AI120" s="617">
        <v>0</v>
      </c>
      <c r="AJ120" s="39">
        <v>0</v>
      </c>
      <c r="AK120" s="28">
        <v>0</v>
      </c>
      <c r="AL120" s="29">
        <v>0</v>
      </c>
      <c r="AM120" s="38">
        <v>0</v>
      </c>
      <c r="AN120" s="39">
        <v>0</v>
      </c>
      <c r="AO120" s="28">
        <v>0</v>
      </c>
      <c r="AP120" s="29">
        <v>0</v>
      </c>
      <c r="AQ120" s="38">
        <v>0</v>
      </c>
      <c r="AR120" s="39">
        <v>0</v>
      </c>
      <c r="AS120" s="28">
        <v>0</v>
      </c>
      <c r="AT120" s="29">
        <v>0</v>
      </c>
      <c r="AU120" s="21">
        <v>0</v>
      </c>
      <c r="AV120" s="38">
        <v>0</v>
      </c>
      <c r="AW120" s="55">
        <f>AI120+AK120+AM120+AO120+AQ120+AV120</f>
        <v>0</v>
      </c>
      <c r="AX120" s="618">
        <f>AJ120+AL120+AN120+AP120+AR120+AU120</f>
        <v>0</v>
      </c>
      <c r="AY120" s="345">
        <v>0</v>
      </c>
      <c r="AZ120" s="619">
        <v>0</v>
      </c>
      <c r="BA120" s="62">
        <v>0</v>
      </c>
      <c r="BB120" s="62">
        <v>0</v>
      </c>
      <c r="BC120" s="68">
        <f t="shared" si="127"/>
        <v>0</v>
      </c>
      <c r="BD120" s="548">
        <f t="shared" si="124"/>
        <v>0</v>
      </c>
      <c r="BE120" s="625">
        <v>0</v>
      </c>
      <c r="BF120" s="62">
        <v>0</v>
      </c>
      <c r="BG120" s="736">
        <v>0</v>
      </c>
      <c r="BI120" s="705"/>
      <c r="BJ120" s="706">
        <f t="shared" si="79"/>
        <v>0</v>
      </c>
    </row>
    <row r="121" spans="1:63" s="304" customFormat="1" ht="21" hidden="1" customHeight="1" x14ac:dyDescent="0.25">
      <c r="A121" s="390" t="s">
        <v>519</v>
      </c>
      <c r="B121" s="647"/>
      <c r="C121" s="647"/>
      <c r="D121" s="647"/>
      <c r="E121" s="647"/>
      <c r="F121" s="647"/>
      <c r="G121" s="647"/>
      <c r="H121" s="647"/>
      <c r="I121" s="647"/>
      <c r="J121" s="647"/>
      <c r="K121" s="647"/>
      <c r="L121" s="647"/>
      <c r="M121" s="647"/>
      <c r="N121" s="647"/>
      <c r="O121" s="647"/>
      <c r="P121" s="647"/>
      <c r="Q121" s="647"/>
      <c r="R121" s="647"/>
      <c r="S121" s="647"/>
      <c r="T121" s="647"/>
      <c r="U121" s="647"/>
      <c r="V121" s="647"/>
      <c r="W121" s="647"/>
      <c r="X121" s="647"/>
      <c r="Y121" s="647"/>
      <c r="Z121" s="647"/>
      <c r="AA121" s="645" t="s">
        <v>119</v>
      </c>
      <c r="AB121" s="377"/>
      <c r="AC121" s="648">
        <v>0</v>
      </c>
      <c r="AH121" s="305">
        <f t="shared" si="82"/>
        <v>0</v>
      </c>
      <c r="AI121" s="649">
        <v>0</v>
      </c>
      <c r="AJ121" s="309">
        <v>0</v>
      </c>
      <c r="AK121" s="306">
        <v>0</v>
      </c>
      <c r="AL121" s="307">
        <v>0</v>
      </c>
      <c r="AM121" s="308"/>
      <c r="AN121" s="309">
        <v>0</v>
      </c>
      <c r="AO121" s="306">
        <v>0</v>
      </c>
      <c r="AP121" s="307">
        <v>0</v>
      </c>
      <c r="AQ121" s="308">
        <v>0</v>
      </c>
      <c r="AR121" s="309">
        <v>0</v>
      </c>
      <c r="AS121" s="306">
        <v>0</v>
      </c>
      <c r="AT121" s="307">
        <v>0</v>
      </c>
      <c r="AU121" s="310">
        <v>0</v>
      </c>
      <c r="AV121" s="308">
        <v>0</v>
      </c>
      <c r="AW121" s="311">
        <f>AI121+AK121+AM121+AO121+AQ121+AS121+AV121</f>
        <v>0</v>
      </c>
      <c r="AX121" s="650">
        <f>AJ121+AL121+AN121+AP121+AR121+AT121+AU121</f>
        <v>0</v>
      </c>
      <c r="AY121" s="347">
        <f>AB121+AW121-AX121</f>
        <v>0</v>
      </c>
      <c r="AZ121" s="619">
        <f>IFERROR(+VLOOKUP(A121,'Base de Datos'!$A$1:$H$75,7,0),0)</f>
        <v>0</v>
      </c>
      <c r="BA121" s="62">
        <f>IFERROR(+VLOOKUP(A121,'Base de Datos'!$A$1:$H$75,6,0),0)</f>
        <v>0</v>
      </c>
      <c r="BB121" s="62">
        <f>IFERROR(+VLOOKUP(A121,'Base de Datos'!$A$1:$H$75,8,0),0)</f>
        <v>0</v>
      </c>
      <c r="BC121" s="68">
        <f>+BD121+BB121</f>
        <v>0</v>
      </c>
      <c r="BD121" s="551">
        <f t="shared" si="124"/>
        <v>0</v>
      </c>
      <c r="BE121" s="622">
        <f>IFERROR(((AY121-BD121)/AY121),0)</f>
        <v>0</v>
      </c>
      <c r="BF121" s="62">
        <f>IFERROR(+VLOOKUP(F121,'Base de Datos'!$A$1:$H$75,6,0),0)</f>
        <v>0</v>
      </c>
      <c r="BG121" s="734">
        <f t="shared" ref="BG121" si="132">IFERROR(+(AZ121/AY121),0)</f>
        <v>0</v>
      </c>
      <c r="BH121" s="1"/>
      <c r="BI121" s="703">
        <v>319000</v>
      </c>
      <c r="BJ121" s="706">
        <f t="shared" si="79"/>
        <v>-319000</v>
      </c>
    </row>
    <row r="122" spans="1:63" ht="12" hidden="1" customHeight="1" x14ac:dyDescent="0.25">
      <c r="A122" s="386">
        <v>20204</v>
      </c>
      <c r="B122" s="592"/>
      <c r="C122" s="592"/>
      <c r="D122" s="592"/>
      <c r="E122" s="592"/>
      <c r="F122" s="592"/>
      <c r="G122" s="592"/>
      <c r="H122" s="592"/>
      <c r="I122" s="592"/>
      <c r="J122" s="592"/>
      <c r="K122" s="592"/>
      <c r="L122" s="592"/>
      <c r="M122" s="592"/>
      <c r="N122" s="592"/>
      <c r="O122" s="592"/>
      <c r="P122" s="592"/>
      <c r="Q122" s="592"/>
      <c r="R122" s="592"/>
      <c r="S122" s="592"/>
      <c r="T122" s="592"/>
      <c r="U122" s="592"/>
      <c r="V122" s="592"/>
      <c r="W122" s="592"/>
      <c r="X122" s="592"/>
      <c r="Y122" s="592"/>
      <c r="Z122" s="592"/>
      <c r="AA122" s="636" t="s">
        <v>120</v>
      </c>
      <c r="AB122" s="616">
        <v>0</v>
      </c>
      <c r="AC122" s="616">
        <v>0</v>
      </c>
      <c r="AH122" s="59">
        <f t="shared" si="82"/>
        <v>0</v>
      </c>
      <c r="AI122" s="617">
        <v>0</v>
      </c>
      <c r="AJ122" s="39">
        <v>0</v>
      </c>
      <c r="AK122" s="28">
        <v>0</v>
      </c>
      <c r="AL122" s="29">
        <v>0</v>
      </c>
      <c r="AM122" s="38">
        <v>0</v>
      </c>
      <c r="AN122" s="39">
        <v>0</v>
      </c>
      <c r="AO122" s="28">
        <v>0</v>
      </c>
      <c r="AP122" s="29">
        <v>0</v>
      </c>
      <c r="AQ122" s="38">
        <v>0</v>
      </c>
      <c r="AR122" s="39">
        <v>0</v>
      </c>
      <c r="AS122" s="28">
        <v>0</v>
      </c>
      <c r="AT122" s="29">
        <v>0</v>
      </c>
      <c r="AU122" s="21">
        <v>0</v>
      </c>
      <c r="AV122" s="38">
        <v>0</v>
      </c>
      <c r="AW122" s="55">
        <f>AI122+AK122+AM122+AO122+AQ122+AV122</f>
        <v>0</v>
      </c>
      <c r="AX122" s="618">
        <f>AJ122+AL122+AN122+AP122+AR122+AU122</f>
        <v>0</v>
      </c>
      <c r="AY122" s="345">
        <f t="shared" si="123"/>
        <v>0</v>
      </c>
      <c r="AZ122" s="619">
        <v>0</v>
      </c>
      <c r="BA122" s="62">
        <v>0</v>
      </c>
      <c r="BB122" s="62"/>
      <c r="BC122" s="68">
        <f t="shared" si="127"/>
        <v>0</v>
      </c>
      <c r="BD122" s="548">
        <f t="shared" si="124"/>
        <v>0</v>
      </c>
      <c r="BE122" s="627">
        <v>0</v>
      </c>
      <c r="BF122" s="62">
        <v>0</v>
      </c>
      <c r="BG122" s="736" t="s">
        <v>0</v>
      </c>
      <c r="BI122" s="705"/>
      <c r="BJ122" s="706">
        <f t="shared" si="79"/>
        <v>0</v>
      </c>
    </row>
    <row r="123" spans="1:63" ht="36" customHeight="1" x14ac:dyDescent="0.55000000000000004">
      <c r="A123" s="387">
        <v>203</v>
      </c>
      <c r="B123" s="638"/>
      <c r="C123" s="638"/>
      <c r="D123" s="638"/>
      <c r="E123" s="638"/>
      <c r="F123" s="638"/>
      <c r="G123" s="638"/>
      <c r="H123" s="638"/>
      <c r="I123" s="638"/>
      <c r="J123" s="638"/>
      <c r="K123" s="638"/>
      <c r="L123" s="638"/>
      <c r="M123" s="638"/>
      <c r="N123" s="638"/>
      <c r="O123" s="638"/>
      <c r="P123" s="638"/>
      <c r="Q123" s="638"/>
      <c r="R123" s="638"/>
      <c r="S123" s="638"/>
      <c r="T123" s="638"/>
      <c r="U123" s="638"/>
      <c r="V123" s="638"/>
      <c r="W123" s="638"/>
      <c r="X123" s="638"/>
      <c r="Y123" s="638"/>
      <c r="Z123" s="638"/>
      <c r="AA123" s="651" t="s">
        <v>121</v>
      </c>
      <c r="AB123" s="652">
        <f>SUM(AB124:AB130)</f>
        <v>950000</v>
      </c>
      <c r="AC123" s="652">
        <f>SUM(AC124:AC130)</f>
        <v>0</v>
      </c>
      <c r="AD123" s="653">
        <f>SUM(AD124:AD130)</f>
        <v>0</v>
      </c>
      <c r="AE123" s="653"/>
      <c r="AF123" s="653"/>
      <c r="AG123" s="653">
        <f>SUM(AG124:AG130)</f>
        <v>0</v>
      </c>
      <c r="AH123" s="63">
        <f t="shared" si="82"/>
        <v>950000</v>
      </c>
      <c r="AI123" s="654">
        <f>SUM(AI124:AI130)</f>
        <v>0</v>
      </c>
      <c r="AJ123" s="41">
        <f t="shared" ref="AJ123:AV123" si="133">SUM(AJ124:AJ130)</f>
        <v>0</v>
      </c>
      <c r="AK123" s="32">
        <f t="shared" si="133"/>
        <v>0</v>
      </c>
      <c r="AL123" s="33">
        <f t="shared" si="133"/>
        <v>450000</v>
      </c>
      <c r="AM123" s="40">
        <f t="shared" si="133"/>
        <v>0</v>
      </c>
      <c r="AN123" s="41">
        <f t="shared" si="133"/>
        <v>0</v>
      </c>
      <c r="AO123" s="32">
        <f t="shared" si="133"/>
        <v>0</v>
      </c>
      <c r="AP123" s="33">
        <f t="shared" si="133"/>
        <v>0</v>
      </c>
      <c r="AQ123" s="40">
        <f t="shared" si="133"/>
        <v>0</v>
      </c>
      <c r="AR123" s="41">
        <f t="shared" si="133"/>
        <v>0</v>
      </c>
      <c r="AS123" s="32">
        <f>SUM(AS124:AS130)</f>
        <v>0</v>
      </c>
      <c r="AT123" s="33">
        <f>SUM(AT124:AT130)</f>
        <v>0</v>
      </c>
      <c r="AU123" s="23">
        <f t="shared" si="133"/>
        <v>0</v>
      </c>
      <c r="AV123" s="40">
        <f t="shared" si="133"/>
        <v>0</v>
      </c>
      <c r="AW123" s="57">
        <f t="shared" ref="AW123:BD123" si="134">SUM(AW124:AW130)</f>
        <v>0</v>
      </c>
      <c r="AX123" s="655">
        <f t="shared" si="134"/>
        <v>450000</v>
      </c>
      <c r="AY123" s="69">
        <f>SUM(AY124:AY130)</f>
        <v>500000</v>
      </c>
      <c r="AZ123" s="646">
        <f t="shared" si="134"/>
        <v>0</v>
      </c>
      <c r="BA123" s="69">
        <f t="shared" si="134"/>
        <v>353671.92</v>
      </c>
      <c r="BB123" s="69">
        <f t="shared" ref="BB123" si="135">SUM(BB124:BB130)</f>
        <v>0</v>
      </c>
      <c r="BC123" s="68">
        <f>+BD123+BB123</f>
        <v>146328.08000000002</v>
      </c>
      <c r="BD123" s="550">
        <f t="shared" si="134"/>
        <v>146328.08000000002</v>
      </c>
      <c r="BE123" s="634">
        <f>(AY123-BD123)/AY123</f>
        <v>0.70734383999999995</v>
      </c>
      <c r="BF123" s="69">
        <f t="shared" ref="BF123" si="136">SUM(BF124:BF130)</f>
        <v>0</v>
      </c>
      <c r="BG123" s="736">
        <f>AZ123/AY123</f>
        <v>0</v>
      </c>
      <c r="BI123" s="705"/>
      <c r="BJ123" s="706">
        <f t="shared" si="79"/>
        <v>146328.08000000002</v>
      </c>
    </row>
    <row r="124" spans="1:63" ht="24" hidden="1" customHeight="1" x14ac:dyDescent="0.25">
      <c r="A124" s="386" t="s">
        <v>520</v>
      </c>
      <c r="B124" s="592"/>
      <c r="C124" s="592"/>
      <c r="D124" s="592"/>
      <c r="E124" s="592"/>
      <c r="F124" s="592"/>
      <c r="G124" s="592"/>
      <c r="H124" s="592"/>
      <c r="I124" s="592"/>
      <c r="J124" s="592"/>
      <c r="K124" s="592"/>
      <c r="L124" s="592"/>
      <c r="M124" s="592"/>
      <c r="N124" s="592"/>
      <c r="O124" s="592"/>
      <c r="P124" s="592"/>
      <c r="Q124" s="592"/>
      <c r="R124" s="592"/>
      <c r="S124" s="592"/>
      <c r="T124" s="592"/>
      <c r="U124" s="592"/>
      <c r="V124" s="592"/>
      <c r="W124" s="592"/>
      <c r="X124" s="592"/>
      <c r="Y124" s="592"/>
      <c r="Z124" s="592"/>
      <c r="AA124" s="636" t="s">
        <v>122</v>
      </c>
      <c r="AB124" s="377">
        <v>0</v>
      </c>
      <c r="AC124" s="616">
        <v>0</v>
      </c>
      <c r="AH124" s="59">
        <f t="shared" si="82"/>
        <v>0</v>
      </c>
      <c r="AI124" s="617">
        <v>0</v>
      </c>
      <c r="AJ124" s="39">
        <v>0</v>
      </c>
      <c r="AK124" s="28">
        <v>0</v>
      </c>
      <c r="AL124" s="29">
        <v>0</v>
      </c>
      <c r="AM124" s="38">
        <v>0</v>
      </c>
      <c r="AN124" s="39">
        <v>0</v>
      </c>
      <c r="AO124" s="28">
        <v>0</v>
      </c>
      <c r="AP124" s="29">
        <v>0</v>
      </c>
      <c r="AQ124" s="38">
        <v>0</v>
      </c>
      <c r="AR124" s="39">
        <v>0</v>
      </c>
      <c r="AS124" s="28">
        <v>0</v>
      </c>
      <c r="AT124" s="29"/>
      <c r="AU124" s="21">
        <v>0</v>
      </c>
      <c r="AV124" s="38">
        <v>0</v>
      </c>
      <c r="AW124" s="55">
        <f>AI124+AK124+AM124+AO124+AQ124+AS124+AV124</f>
        <v>0</v>
      </c>
      <c r="AX124" s="618">
        <f>AJ124+AL124+AN124+AP124+AR124+AT124+AU124</f>
        <v>0</v>
      </c>
      <c r="AY124" s="345">
        <f t="shared" si="123"/>
        <v>0</v>
      </c>
      <c r="AZ124" s="619">
        <f>IFERROR(+VLOOKUP(A124,'Base de Datos'!$A$1:$H$75,7,0),0)</f>
        <v>0</v>
      </c>
      <c r="BA124" s="62">
        <f>IFERROR(+VLOOKUP(A124,'Base de Datos'!$A$1:$H$75,6,0),0)</f>
        <v>0</v>
      </c>
      <c r="BB124" s="62">
        <f>IFERROR(+VLOOKUP(A124,'Base de Datos'!$A$1:$H$75,8,0),0)</f>
        <v>0</v>
      </c>
      <c r="BC124" s="68">
        <f>+BD124+BB124</f>
        <v>0</v>
      </c>
      <c r="BD124" s="548">
        <f t="shared" si="124"/>
        <v>0</v>
      </c>
      <c r="BE124" s="622">
        <f t="shared" ref="BE124:BE127" si="137">IFERROR(((AY124-BD124)/AY124),0)</f>
        <v>0</v>
      </c>
      <c r="BF124" s="62">
        <f>IFERROR(+VLOOKUP(F124,'Base de Datos'!$A$1:$H$75,6,0),0)</f>
        <v>0</v>
      </c>
      <c r="BG124" s="734">
        <f t="shared" ref="BG124:BG127" si="138">IFERROR(+(AZ124/AY124),0)</f>
        <v>0</v>
      </c>
      <c r="BI124" s="705"/>
      <c r="BJ124" s="706">
        <f t="shared" si="79"/>
        <v>0</v>
      </c>
    </row>
    <row r="125" spans="1:63" ht="24" hidden="1" customHeight="1" x14ac:dyDescent="0.25">
      <c r="A125" s="386">
        <v>20302</v>
      </c>
      <c r="B125" s="592"/>
      <c r="C125" s="592"/>
      <c r="D125" s="592"/>
      <c r="E125" s="592"/>
      <c r="F125" s="592"/>
      <c r="G125" s="592"/>
      <c r="H125" s="592"/>
      <c r="I125" s="592"/>
      <c r="J125" s="592"/>
      <c r="K125" s="592"/>
      <c r="L125" s="592"/>
      <c r="M125" s="592"/>
      <c r="N125" s="592"/>
      <c r="O125" s="592"/>
      <c r="P125" s="592"/>
      <c r="Q125" s="592"/>
      <c r="R125" s="592"/>
      <c r="S125" s="592"/>
      <c r="T125" s="592"/>
      <c r="U125" s="592"/>
      <c r="V125" s="592"/>
      <c r="W125" s="592"/>
      <c r="X125" s="592"/>
      <c r="Y125" s="592"/>
      <c r="Z125" s="592"/>
      <c r="AA125" s="636" t="s">
        <v>123</v>
      </c>
      <c r="AB125" s="616">
        <v>0</v>
      </c>
      <c r="AC125" s="616">
        <v>0</v>
      </c>
      <c r="AH125" s="59">
        <f t="shared" si="82"/>
        <v>0</v>
      </c>
      <c r="AI125" s="617">
        <v>0</v>
      </c>
      <c r="AJ125" s="39">
        <v>0</v>
      </c>
      <c r="AK125" s="28">
        <v>0</v>
      </c>
      <c r="AL125" s="29">
        <v>0</v>
      </c>
      <c r="AM125" s="38">
        <v>0</v>
      </c>
      <c r="AN125" s="39">
        <v>0</v>
      </c>
      <c r="AO125" s="28">
        <v>0</v>
      </c>
      <c r="AP125" s="29">
        <v>0</v>
      </c>
      <c r="AQ125" s="38">
        <v>0</v>
      </c>
      <c r="AR125" s="39">
        <v>0</v>
      </c>
      <c r="AS125" s="28">
        <v>0</v>
      </c>
      <c r="AT125" s="29"/>
      <c r="AU125" s="21">
        <v>0</v>
      </c>
      <c r="AV125" s="38">
        <v>0</v>
      </c>
      <c r="AW125" s="55">
        <f t="shared" ref="AW125:AW130" si="139">AI125+AK125+AM125+AO125+AQ125+AV125</f>
        <v>0</v>
      </c>
      <c r="AX125" s="618">
        <f>AJ125+AL125+AN125+AP125+AR125+AT125+AU125</f>
        <v>0</v>
      </c>
      <c r="AY125" s="345">
        <f t="shared" si="123"/>
        <v>0</v>
      </c>
      <c r="AZ125" s="619">
        <v>0</v>
      </c>
      <c r="BA125" s="62">
        <v>0</v>
      </c>
      <c r="BB125" s="62">
        <f>IFERROR(+VLOOKUP(A125,'Base de Datos'!$A$1:$H$75,8,0),0)</f>
        <v>0</v>
      </c>
      <c r="BC125" s="68">
        <f t="shared" si="127"/>
        <v>0</v>
      </c>
      <c r="BD125" s="548">
        <f t="shared" si="124"/>
        <v>0</v>
      </c>
      <c r="BE125" s="622">
        <f t="shared" si="137"/>
        <v>0</v>
      </c>
      <c r="BF125" s="62">
        <v>0</v>
      </c>
      <c r="BG125" s="734">
        <f t="shared" si="138"/>
        <v>0</v>
      </c>
      <c r="BI125" s="705"/>
      <c r="BJ125" s="706">
        <f t="shared" si="79"/>
        <v>0</v>
      </c>
    </row>
    <row r="126" spans="1:63" ht="12" hidden="1" customHeight="1" x14ac:dyDescent="0.25">
      <c r="A126" s="386">
        <v>20303</v>
      </c>
      <c r="B126" s="592"/>
      <c r="C126" s="592"/>
      <c r="D126" s="592"/>
      <c r="E126" s="592"/>
      <c r="F126" s="592"/>
      <c r="G126" s="592"/>
      <c r="H126" s="592"/>
      <c r="I126" s="592"/>
      <c r="J126" s="592"/>
      <c r="K126" s="592"/>
      <c r="L126" s="592"/>
      <c r="M126" s="592"/>
      <c r="N126" s="592"/>
      <c r="O126" s="592"/>
      <c r="P126" s="592"/>
      <c r="Q126" s="592"/>
      <c r="R126" s="592"/>
      <c r="S126" s="592"/>
      <c r="T126" s="592"/>
      <c r="U126" s="592"/>
      <c r="V126" s="592"/>
      <c r="W126" s="592"/>
      <c r="X126" s="592"/>
      <c r="Y126" s="592"/>
      <c r="Z126" s="592"/>
      <c r="AA126" s="636" t="s">
        <v>124</v>
      </c>
      <c r="AB126" s="616">
        <v>0</v>
      </c>
      <c r="AC126" s="616">
        <v>0</v>
      </c>
      <c r="AH126" s="59">
        <f t="shared" si="82"/>
        <v>0</v>
      </c>
      <c r="AI126" s="617">
        <v>0</v>
      </c>
      <c r="AJ126" s="39">
        <v>0</v>
      </c>
      <c r="AK126" s="28">
        <v>0</v>
      </c>
      <c r="AL126" s="29">
        <v>0</v>
      </c>
      <c r="AM126" s="38">
        <v>0</v>
      </c>
      <c r="AN126" s="39">
        <v>0</v>
      </c>
      <c r="AO126" s="28">
        <v>0</v>
      </c>
      <c r="AP126" s="29">
        <v>0</v>
      </c>
      <c r="AQ126" s="38">
        <v>0</v>
      </c>
      <c r="AR126" s="39">
        <v>0</v>
      </c>
      <c r="AS126" s="28">
        <v>0</v>
      </c>
      <c r="AT126" s="29"/>
      <c r="AU126" s="21">
        <v>0</v>
      </c>
      <c r="AV126" s="38">
        <v>0</v>
      </c>
      <c r="AW126" s="55">
        <f t="shared" si="139"/>
        <v>0</v>
      </c>
      <c r="AX126" s="618">
        <f>AJ126+AL126+AN126+AP126+AR126+AT126+AU126</f>
        <v>0</v>
      </c>
      <c r="AY126" s="345">
        <f t="shared" si="123"/>
        <v>0</v>
      </c>
      <c r="AZ126" s="619">
        <v>0</v>
      </c>
      <c r="BA126" s="62">
        <v>0</v>
      </c>
      <c r="BB126" s="62">
        <f>IFERROR(+VLOOKUP(A126,'Base de Datos'!$A$1:$H$75,8,0),0)</f>
        <v>0</v>
      </c>
      <c r="BC126" s="68">
        <f t="shared" si="127"/>
        <v>0</v>
      </c>
      <c r="BD126" s="548">
        <f t="shared" si="124"/>
        <v>0</v>
      </c>
      <c r="BE126" s="622">
        <f t="shared" si="137"/>
        <v>0</v>
      </c>
      <c r="BF126" s="62">
        <v>0</v>
      </c>
      <c r="BG126" s="734">
        <f t="shared" si="138"/>
        <v>0</v>
      </c>
      <c r="BI126" s="705"/>
      <c r="BJ126" s="706">
        <f t="shared" si="79"/>
        <v>0</v>
      </c>
    </row>
    <row r="127" spans="1:63" ht="36" customHeight="1" x14ac:dyDescent="0.25">
      <c r="A127" s="386" t="s">
        <v>521</v>
      </c>
      <c r="B127" s="592"/>
      <c r="C127" s="592"/>
      <c r="D127" s="592"/>
      <c r="E127" s="592"/>
      <c r="F127" s="592"/>
      <c r="G127" s="592"/>
      <c r="H127" s="592"/>
      <c r="I127" s="592"/>
      <c r="J127" s="592"/>
      <c r="K127" s="592"/>
      <c r="L127" s="592"/>
      <c r="M127" s="592"/>
      <c r="N127" s="592"/>
      <c r="O127" s="592"/>
      <c r="P127" s="592"/>
      <c r="Q127" s="592"/>
      <c r="R127" s="592"/>
      <c r="S127" s="592"/>
      <c r="T127" s="592"/>
      <c r="U127" s="592"/>
      <c r="V127" s="592"/>
      <c r="W127" s="592"/>
      <c r="X127" s="592"/>
      <c r="Y127" s="592"/>
      <c r="Z127" s="592"/>
      <c r="AA127" s="636" t="s">
        <v>125</v>
      </c>
      <c r="AB127" s="377">
        <v>950000</v>
      </c>
      <c r="AC127" s="616">
        <v>0</v>
      </c>
      <c r="AH127" s="59">
        <f t="shared" si="82"/>
        <v>950000</v>
      </c>
      <c r="AI127" s="617"/>
      <c r="AJ127" s="39">
        <v>0</v>
      </c>
      <c r="AK127" s="28">
        <v>0</v>
      </c>
      <c r="AL127" s="29">
        <v>450000</v>
      </c>
      <c r="AM127" s="38">
        <v>0</v>
      </c>
      <c r="AN127" s="39">
        <v>0</v>
      </c>
      <c r="AO127" s="28">
        <v>0</v>
      </c>
      <c r="AP127" s="29">
        <v>0</v>
      </c>
      <c r="AQ127" s="38">
        <v>0</v>
      </c>
      <c r="AR127" s="39">
        <v>0</v>
      </c>
      <c r="AS127" s="28">
        <v>0</v>
      </c>
      <c r="AT127" s="29"/>
      <c r="AU127" s="21">
        <v>0</v>
      </c>
      <c r="AV127" s="38">
        <v>0</v>
      </c>
      <c r="AW127" s="55">
        <f>AI127+AK127+AM127+AO127+AQ127+AS127+AV127</f>
        <v>0</v>
      </c>
      <c r="AX127" s="618">
        <f>AJ127+AL127+AN127+AP127+AR127+AT127+AU127</f>
        <v>450000</v>
      </c>
      <c r="AY127" s="345">
        <f t="shared" si="123"/>
        <v>500000</v>
      </c>
      <c r="AZ127" s="619">
        <f>IFERROR(+VLOOKUP(A127,'Base de Datos'!$A$1:$H$75,7,0),0)</f>
        <v>0</v>
      </c>
      <c r="BA127" s="62">
        <f>IFERROR(+VLOOKUP(A127,'Base de Datos'!$A$1:$H$75,6,0),0)</f>
        <v>353671.92</v>
      </c>
      <c r="BB127" s="62">
        <f>IFERROR(+VLOOKUP(A127,'Base de Datos'!$A$1:$H$75,8,0),0)</f>
        <v>0</v>
      </c>
      <c r="BC127" s="68">
        <f>+BD127+BB127</f>
        <v>146328.08000000002</v>
      </c>
      <c r="BD127" s="548">
        <f t="shared" si="124"/>
        <v>146328.08000000002</v>
      </c>
      <c r="BE127" s="622">
        <f t="shared" si="137"/>
        <v>0.70734383999999995</v>
      </c>
      <c r="BF127" s="62">
        <f>IFERROR(+VLOOKUP(F127,'Base de Datos'!$A$1:$H$75,6,0),0)</f>
        <v>0</v>
      </c>
      <c r="BG127" s="734">
        <f t="shared" si="138"/>
        <v>0</v>
      </c>
      <c r="BI127" s="705"/>
      <c r="BJ127" s="706">
        <f t="shared" si="79"/>
        <v>146328.08000000002</v>
      </c>
      <c r="BK127" s="763">
        <f>+AZ127/AY127</f>
        <v>0</v>
      </c>
    </row>
    <row r="128" spans="1:63" ht="24" hidden="1" customHeight="1" x14ac:dyDescent="0.25">
      <c r="A128" s="386">
        <v>20305</v>
      </c>
      <c r="B128" s="592"/>
      <c r="C128" s="592"/>
      <c r="D128" s="592"/>
      <c r="E128" s="592"/>
      <c r="F128" s="592"/>
      <c r="G128" s="592"/>
      <c r="H128" s="592"/>
      <c r="I128" s="592"/>
      <c r="J128" s="592"/>
      <c r="K128" s="592"/>
      <c r="L128" s="592"/>
      <c r="M128" s="592"/>
      <c r="N128" s="592"/>
      <c r="O128" s="592"/>
      <c r="P128" s="592"/>
      <c r="Q128" s="592"/>
      <c r="R128" s="592"/>
      <c r="S128" s="592"/>
      <c r="T128" s="592"/>
      <c r="U128" s="592"/>
      <c r="V128" s="592"/>
      <c r="W128" s="592"/>
      <c r="X128" s="592"/>
      <c r="Y128" s="592"/>
      <c r="Z128" s="592"/>
      <c r="AA128" s="636" t="s">
        <v>126</v>
      </c>
      <c r="AB128" s="616">
        <v>0</v>
      </c>
      <c r="AC128" s="616">
        <v>0</v>
      </c>
      <c r="AH128" s="59">
        <f t="shared" si="82"/>
        <v>0</v>
      </c>
      <c r="AI128" s="617">
        <v>0</v>
      </c>
      <c r="AJ128" s="39">
        <v>0</v>
      </c>
      <c r="AK128" s="28">
        <v>0</v>
      </c>
      <c r="AL128" s="29">
        <v>0</v>
      </c>
      <c r="AM128" s="38">
        <v>0</v>
      </c>
      <c r="AN128" s="39">
        <v>0</v>
      </c>
      <c r="AO128" s="28">
        <v>0</v>
      </c>
      <c r="AP128" s="29">
        <v>0</v>
      </c>
      <c r="AQ128" s="38">
        <v>0</v>
      </c>
      <c r="AR128" s="39">
        <v>0</v>
      </c>
      <c r="AS128" s="28">
        <v>0</v>
      </c>
      <c r="AT128" s="29">
        <v>0</v>
      </c>
      <c r="AU128" s="21">
        <v>0</v>
      </c>
      <c r="AV128" s="38">
        <v>0</v>
      </c>
      <c r="AW128" s="55">
        <f t="shared" si="139"/>
        <v>0</v>
      </c>
      <c r="AX128" s="618">
        <f>AJ128+AL128+AN128+AP128+AR128+AU128</f>
        <v>0</v>
      </c>
      <c r="AY128" s="345">
        <f t="shared" si="123"/>
        <v>0</v>
      </c>
      <c r="AZ128" s="619">
        <v>0</v>
      </c>
      <c r="BA128" s="62">
        <v>0</v>
      </c>
      <c r="BB128" s="62">
        <f>IFERROR(+VLOOKUP(A128,'Base de Datos'!$A$1:$H$75,8,0),0)</f>
        <v>0</v>
      </c>
      <c r="BC128" s="68">
        <f t="shared" si="127"/>
        <v>0</v>
      </c>
      <c r="BD128" s="548">
        <f t="shared" si="124"/>
        <v>0</v>
      </c>
      <c r="BE128" s="625" t="e">
        <f t="shared" ref="BE128:BE131" si="140">(AY128-BD128)/AY128</f>
        <v>#DIV/0!</v>
      </c>
      <c r="BF128" s="62">
        <v>0</v>
      </c>
      <c r="BG128" s="736" t="e">
        <f t="shared" ref="BG128:BG131" si="141">AZ128/AY128</f>
        <v>#DIV/0!</v>
      </c>
      <c r="BI128" s="705"/>
      <c r="BJ128" s="706">
        <f t="shared" si="79"/>
        <v>0</v>
      </c>
    </row>
    <row r="129" spans="1:62" ht="24" hidden="1" customHeight="1" x14ac:dyDescent="0.25">
      <c r="A129" s="386">
        <v>20306</v>
      </c>
      <c r="B129" s="592"/>
      <c r="C129" s="592"/>
      <c r="D129" s="592"/>
      <c r="E129" s="592"/>
      <c r="F129" s="592"/>
      <c r="G129" s="592"/>
      <c r="H129" s="592"/>
      <c r="I129" s="592"/>
      <c r="J129" s="592"/>
      <c r="K129" s="592"/>
      <c r="L129" s="592"/>
      <c r="M129" s="592"/>
      <c r="N129" s="592"/>
      <c r="O129" s="592"/>
      <c r="P129" s="592"/>
      <c r="Q129" s="592"/>
      <c r="R129" s="592"/>
      <c r="S129" s="592"/>
      <c r="T129" s="592"/>
      <c r="U129" s="592"/>
      <c r="V129" s="592"/>
      <c r="W129" s="592"/>
      <c r="X129" s="592"/>
      <c r="Y129" s="592"/>
      <c r="Z129" s="592"/>
      <c r="AA129" s="636" t="s">
        <v>127</v>
      </c>
      <c r="AB129" s="616">
        <v>0</v>
      </c>
      <c r="AC129" s="616">
        <v>0</v>
      </c>
      <c r="AH129" s="59">
        <f t="shared" si="82"/>
        <v>0</v>
      </c>
      <c r="AI129" s="617">
        <v>0</v>
      </c>
      <c r="AJ129" s="39">
        <v>0</v>
      </c>
      <c r="AK129" s="28">
        <v>0</v>
      </c>
      <c r="AL129" s="29">
        <v>0</v>
      </c>
      <c r="AM129" s="38">
        <v>0</v>
      </c>
      <c r="AN129" s="39">
        <v>0</v>
      </c>
      <c r="AO129" s="28">
        <v>0</v>
      </c>
      <c r="AP129" s="29">
        <v>0</v>
      </c>
      <c r="AQ129" s="38">
        <v>0</v>
      </c>
      <c r="AR129" s="39">
        <v>0</v>
      </c>
      <c r="AS129" s="28">
        <v>0</v>
      </c>
      <c r="AT129" s="29">
        <v>0</v>
      </c>
      <c r="AU129" s="21">
        <v>0</v>
      </c>
      <c r="AV129" s="38">
        <v>0</v>
      </c>
      <c r="AW129" s="55">
        <f t="shared" si="139"/>
        <v>0</v>
      </c>
      <c r="AX129" s="618">
        <f>AJ129+AL129+AN129+AP129+AR129+AU129</f>
        <v>0</v>
      </c>
      <c r="AY129" s="345">
        <f t="shared" si="123"/>
        <v>0</v>
      </c>
      <c r="AZ129" s="619">
        <v>0</v>
      </c>
      <c r="BA129" s="62">
        <v>0</v>
      </c>
      <c r="BB129" s="62">
        <f>IFERROR(+VLOOKUP(A129,'Base de Datos'!$A$1:$H$75,8,0),0)</f>
        <v>0</v>
      </c>
      <c r="BC129" s="68">
        <f t="shared" si="127"/>
        <v>0</v>
      </c>
      <c r="BD129" s="548">
        <f t="shared" si="124"/>
        <v>0</v>
      </c>
      <c r="BE129" s="625" t="e">
        <f t="shared" si="140"/>
        <v>#DIV/0!</v>
      </c>
      <c r="BF129" s="62">
        <v>0</v>
      </c>
      <c r="BG129" s="736" t="e">
        <f t="shared" si="141"/>
        <v>#DIV/0!</v>
      </c>
      <c r="BI129" s="705"/>
      <c r="BJ129" s="706">
        <f t="shared" si="79"/>
        <v>0</v>
      </c>
    </row>
    <row r="130" spans="1:62" ht="36" hidden="1" customHeight="1" x14ac:dyDescent="0.25">
      <c r="A130" s="386">
        <v>20399</v>
      </c>
      <c r="B130" s="592"/>
      <c r="C130" s="592"/>
      <c r="D130" s="592"/>
      <c r="E130" s="592"/>
      <c r="F130" s="592"/>
      <c r="G130" s="592"/>
      <c r="H130" s="592"/>
      <c r="I130" s="592"/>
      <c r="J130" s="592"/>
      <c r="K130" s="592"/>
      <c r="L130" s="592"/>
      <c r="M130" s="592"/>
      <c r="N130" s="592"/>
      <c r="O130" s="592"/>
      <c r="P130" s="592"/>
      <c r="Q130" s="592"/>
      <c r="R130" s="592"/>
      <c r="S130" s="592"/>
      <c r="T130" s="592"/>
      <c r="U130" s="592"/>
      <c r="V130" s="592"/>
      <c r="W130" s="592"/>
      <c r="X130" s="592"/>
      <c r="Y130" s="592"/>
      <c r="Z130" s="592"/>
      <c r="AA130" s="636" t="s">
        <v>128</v>
      </c>
      <c r="AB130" s="616">
        <v>0</v>
      </c>
      <c r="AC130" s="616">
        <v>0</v>
      </c>
      <c r="AH130" s="59">
        <f t="shared" si="82"/>
        <v>0</v>
      </c>
      <c r="AI130" s="617">
        <v>0</v>
      </c>
      <c r="AJ130" s="39">
        <v>0</v>
      </c>
      <c r="AK130" s="28">
        <v>0</v>
      </c>
      <c r="AL130" s="29">
        <v>0</v>
      </c>
      <c r="AM130" s="38">
        <v>0</v>
      </c>
      <c r="AN130" s="39">
        <v>0</v>
      </c>
      <c r="AO130" s="28">
        <v>0</v>
      </c>
      <c r="AP130" s="29">
        <v>0</v>
      </c>
      <c r="AQ130" s="38">
        <v>0</v>
      </c>
      <c r="AR130" s="39">
        <v>0</v>
      </c>
      <c r="AS130" s="28">
        <v>0</v>
      </c>
      <c r="AT130" s="29">
        <v>0</v>
      </c>
      <c r="AU130" s="21">
        <v>0</v>
      </c>
      <c r="AV130" s="38">
        <v>0</v>
      </c>
      <c r="AW130" s="55">
        <f t="shared" si="139"/>
        <v>0</v>
      </c>
      <c r="AX130" s="618">
        <f>AJ130+AL130+AN130+AP130+AR130+AU130</f>
        <v>0</v>
      </c>
      <c r="AY130" s="345">
        <f t="shared" si="123"/>
        <v>0</v>
      </c>
      <c r="AZ130" s="619">
        <v>0</v>
      </c>
      <c r="BA130" s="62">
        <v>0</v>
      </c>
      <c r="BB130" s="62">
        <f>IFERROR(+VLOOKUP(A130,'Base de Datos'!$A$1:$H$75,8,0),0)</f>
        <v>0</v>
      </c>
      <c r="BC130" s="68">
        <f t="shared" si="127"/>
        <v>0</v>
      </c>
      <c r="BD130" s="548">
        <f t="shared" si="124"/>
        <v>0</v>
      </c>
      <c r="BE130" s="625" t="e">
        <f t="shared" si="140"/>
        <v>#DIV/0!</v>
      </c>
      <c r="BF130" s="62">
        <v>0</v>
      </c>
      <c r="BG130" s="736" t="e">
        <f t="shared" si="141"/>
        <v>#DIV/0!</v>
      </c>
      <c r="BI130" s="705"/>
      <c r="BJ130" s="706">
        <f t="shared" si="79"/>
        <v>0</v>
      </c>
    </row>
    <row r="131" spans="1:62" s="42" customFormat="1" ht="18.75" hidden="1" customHeight="1" x14ac:dyDescent="0.25">
      <c r="A131" s="384">
        <v>204</v>
      </c>
      <c r="B131" s="385"/>
      <c r="C131" s="385"/>
      <c r="D131" s="385"/>
      <c r="E131" s="385"/>
      <c r="F131" s="385"/>
      <c r="G131" s="385"/>
      <c r="H131" s="385"/>
      <c r="I131" s="385"/>
      <c r="J131" s="385"/>
      <c r="K131" s="385"/>
      <c r="L131" s="385"/>
      <c r="M131" s="385"/>
      <c r="N131" s="385"/>
      <c r="O131" s="385"/>
      <c r="P131" s="385"/>
      <c r="Q131" s="385"/>
      <c r="R131" s="385"/>
      <c r="S131" s="385"/>
      <c r="T131" s="385"/>
      <c r="U131" s="385"/>
      <c r="V131" s="385"/>
      <c r="W131" s="385"/>
      <c r="X131" s="385"/>
      <c r="Y131" s="385"/>
      <c r="Z131" s="385"/>
      <c r="AA131" s="599" t="s">
        <v>129</v>
      </c>
      <c r="AB131" s="43">
        <f>SUM(AB132:AB133)</f>
        <v>0</v>
      </c>
      <c r="AC131" s="43">
        <f>SUM(AC132:AC133)</f>
        <v>0</v>
      </c>
      <c r="AD131" s="50">
        <f>SUM(AD132:AD133)</f>
        <v>0</v>
      </c>
      <c r="AE131" s="50"/>
      <c r="AF131" s="50"/>
      <c r="AG131" s="50">
        <f>SUM(AG132:AG133)</f>
        <v>0</v>
      </c>
      <c r="AH131" s="61">
        <f t="shared" si="82"/>
        <v>0</v>
      </c>
      <c r="AI131" s="375">
        <f>SUM(AI132:AI133)</f>
        <v>0</v>
      </c>
      <c r="AJ131" s="46">
        <f t="shared" ref="AJ131:AV131" si="142">SUM(AJ132:AJ133)</f>
        <v>0</v>
      </c>
      <c r="AK131" s="47">
        <f t="shared" si="142"/>
        <v>0</v>
      </c>
      <c r="AL131" s="48">
        <f t="shared" si="142"/>
        <v>0</v>
      </c>
      <c r="AM131" s="45">
        <f t="shared" si="142"/>
        <v>0</v>
      </c>
      <c r="AN131" s="46">
        <f t="shared" si="142"/>
        <v>0</v>
      </c>
      <c r="AO131" s="47">
        <f t="shared" si="142"/>
        <v>0</v>
      </c>
      <c r="AP131" s="48">
        <f t="shared" si="142"/>
        <v>0</v>
      </c>
      <c r="AQ131" s="45">
        <f t="shared" si="142"/>
        <v>0</v>
      </c>
      <c r="AR131" s="46">
        <f t="shared" si="142"/>
        <v>0</v>
      </c>
      <c r="AS131" s="47">
        <f>SUM(AS132:AS133)</f>
        <v>0</v>
      </c>
      <c r="AT131" s="48">
        <f>SUM(AT132:AT133)</f>
        <v>0</v>
      </c>
      <c r="AU131" s="49">
        <f t="shared" si="142"/>
        <v>0</v>
      </c>
      <c r="AV131" s="45">
        <f t="shared" si="142"/>
        <v>0</v>
      </c>
      <c r="AW131" s="56">
        <f t="shared" ref="AW131:BD131" si="143">SUM(AW132:AW133)</f>
        <v>0</v>
      </c>
      <c r="AX131" s="66">
        <f t="shared" si="143"/>
        <v>0</v>
      </c>
      <c r="AY131" s="68">
        <f>SUM(AY132:AY133)</f>
        <v>0</v>
      </c>
      <c r="AZ131" s="237">
        <f>SUM(AZ132:AZ133)</f>
        <v>0</v>
      </c>
      <c r="BA131" s="68">
        <f>BA132+BA133</f>
        <v>0</v>
      </c>
      <c r="BB131" s="68">
        <f>BB132+BB133</f>
        <v>0</v>
      </c>
      <c r="BC131" s="68">
        <f>+BD131+BB131</f>
        <v>0</v>
      </c>
      <c r="BD131" s="547">
        <f t="shared" si="143"/>
        <v>0</v>
      </c>
      <c r="BE131" s="583" t="e">
        <f t="shared" si="140"/>
        <v>#DIV/0!</v>
      </c>
      <c r="BF131" s="68">
        <f>BF132+BF133</f>
        <v>0</v>
      </c>
      <c r="BG131" s="735" t="e">
        <f t="shared" si="141"/>
        <v>#DIV/0!</v>
      </c>
      <c r="BH131" s="1"/>
      <c r="BI131" s="703">
        <v>200000</v>
      </c>
      <c r="BJ131" s="706">
        <f t="shared" si="79"/>
        <v>-200000</v>
      </c>
    </row>
    <row r="132" spans="1:62" ht="24" hidden="1" customHeight="1" x14ac:dyDescent="0.25">
      <c r="A132" s="386" t="s">
        <v>542</v>
      </c>
      <c r="B132" s="592"/>
      <c r="C132" s="592"/>
      <c r="D132" s="592"/>
      <c r="E132" s="592"/>
      <c r="F132" s="592"/>
      <c r="G132" s="592"/>
      <c r="H132" s="592"/>
      <c r="I132" s="592"/>
      <c r="J132" s="592"/>
      <c r="K132" s="592"/>
      <c r="L132" s="592"/>
      <c r="M132" s="592"/>
      <c r="N132" s="592"/>
      <c r="O132" s="592"/>
      <c r="P132" s="592"/>
      <c r="Q132" s="592"/>
      <c r="R132" s="592"/>
      <c r="S132" s="592"/>
      <c r="T132" s="592"/>
      <c r="U132" s="592"/>
      <c r="V132" s="592"/>
      <c r="W132" s="592"/>
      <c r="X132" s="592"/>
      <c r="Y132" s="592"/>
      <c r="Z132" s="592"/>
      <c r="AA132" s="636" t="s">
        <v>130</v>
      </c>
      <c r="AB132" s="616">
        <v>0</v>
      </c>
      <c r="AC132" s="616">
        <v>0</v>
      </c>
      <c r="AH132" s="59">
        <f t="shared" si="82"/>
        <v>0</v>
      </c>
      <c r="AI132" s="617">
        <v>0</v>
      </c>
      <c r="AJ132" s="39">
        <v>0</v>
      </c>
      <c r="AK132" s="28">
        <v>0</v>
      </c>
      <c r="AL132" s="29">
        <v>0</v>
      </c>
      <c r="AM132" s="38">
        <v>0</v>
      </c>
      <c r="AN132" s="39">
        <v>0</v>
      </c>
      <c r="AO132" s="28">
        <v>0</v>
      </c>
      <c r="AP132" s="29">
        <v>0</v>
      </c>
      <c r="AQ132" s="38">
        <v>0</v>
      </c>
      <c r="AR132" s="39">
        <v>0</v>
      </c>
      <c r="AS132" s="28">
        <v>0</v>
      </c>
      <c r="AT132" s="29">
        <v>0</v>
      </c>
      <c r="AU132" s="21">
        <v>0</v>
      </c>
      <c r="AV132" s="38">
        <v>0</v>
      </c>
      <c r="AW132" s="55">
        <f>AI132+AK132+AM132+AO132+AQ132+AV132</f>
        <v>0</v>
      </c>
      <c r="AX132" s="618">
        <f>AJ132+AL132+AN132+AP132+AR132+AU132</f>
        <v>0</v>
      </c>
      <c r="AY132" s="345">
        <f t="shared" si="123"/>
        <v>0</v>
      </c>
      <c r="AZ132" s="619">
        <f>IFERROR(+VLOOKUP(A132,'Base de Datos'!$A$1:$H$75,7,0),0)</f>
        <v>0</v>
      </c>
      <c r="BA132" s="62">
        <f>IFERROR(+VLOOKUP(A132,'Base de Datos'!$A$1:$H$75,6,0),0)</f>
        <v>0</v>
      </c>
      <c r="BB132" s="62">
        <f>IFERROR(+VLOOKUP(B132,'Base de Datos'!$A$1:$H$75,6,0),0)</f>
        <v>0</v>
      </c>
      <c r="BC132" s="68">
        <f>+BD132+BB132</f>
        <v>0</v>
      </c>
      <c r="BD132" s="548">
        <f t="shared" si="124"/>
        <v>0</v>
      </c>
      <c r="BE132" s="622">
        <f t="shared" ref="BE132:BE133" si="144">IFERROR(((AY132-BD132)/AY132),0)</f>
        <v>0</v>
      </c>
      <c r="BF132" s="62">
        <f>IFERROR(+VLOOKUP(F132,'Base de Datos'!$A$1:$H$75,6,0),0)</f>
        <v>0</v>
      </c>
      <c r="BG132" s="734">
        <f t="shared" ref="BG132:BG133" si="145">IFERROR(+(AZ132/AY132),0)</f>
        <v>0</v>
      </c>
      <c r="BI132" s="705"/>
      <c r="BJ132" s="706">
        <f t="shared" si="79"/>
        <v>0</v>
      </c>
    </row>
    <row r="133" spans="1:62" ht="19.95" hidden="1" customHeight="1" x14ac:dyDescent="0.25">
      <c r="A133" s="386" t="s">
        <v>522</v>
      </c>
      <c r="B133" s="592"/>
      <c r="C133" s="592"/>
      <c r="D133" s="592"/>
      <c r="E133" s="592"/>
      <c r="F133" s="592"/>
      <c r="G133" s="592"/>
      <c r="H133" s="592"/>
      <c r="I133" s="592"/>
      <c r="J133" s="592"/>
      <c r="K133" s="592"/>
      <c r="L133" s="592"/>
      <c r="M133" s="592"/>
      <c r="N133" s="592"/>
      <c r="O133" s="592"/>
      <c r="P133" s="592"/>
      <c r="Q133" s="592"/>
      <c r="R133" s="592"/>
      <c r="S133" s="592"/>
      <c r="T133" s="592"/>
      <c r="U133" s="592"/>
      <c r="V133" s="592"/>
      <c r="W133" s="592"/>
      <c r="X133" s="592"/>
      <c r="Y133" s="592"/>
      <c r="Z133" s="592"/>
      <c r="AA133" s="593" t="s">
        <v>131</v>
      </c>
      <c r="AB133" s="377"/>
      <c r="AC133" s="616">
        <v>0</v>
      </c>
      <c r="AH133" s="59">
        <f t="shared" si="82"/>
        <v>0</v>
      </c>
      <c r="AI133" s="617">
        <v>0</v>
      </c>
      <c r="AJ133" s="39">
        <v>0</v>
      </c>
      <c r="AK133" s="28">
        <v>0</v>
      </c>
      <c r="AL133" s="29">
        <v>0</v>
      </c>
      <c r="AM133" s="38">
        <v>0</v>
      </c>
      <c r="AN133" s="39">
        <v>0</v>
      </c>
      <c r="AO133" s="28">
        <v>0</v>
      </c>
      <c r="AP133" s="29">
        <v>0</v>
      </c>
      <c r="AQ133" s="38">
        <v>0</v>
      </c>
      <c r="AR133" s="39">
        <v>0</v>
      </c>
      <c r="AS133" s="28">
        <v>0</v>
      </c>
      <c r="AT133" s="29">
        <v>0</v>
      </c>
      <c r="AU133" s="21">
        <v>0</v>
      </c>
      <c r="AV133" s="38">
        <v>0</v>
      </c>
      <c r="AW133" s="55">
        <f>AI133+AK133+AM133+AO133+AQ133+AS133+AV133</f>
        <v>0</v>
      </c>
      <c r="AX133" s="618">
        <f>AJ133+AL133+AN133+AP133+AR133+AT133+AU133</f>
        <v>0</v>
      </c>
      <c r="AY133" s="345">
        <f>AB133+AW133-AX133</f>
        <v>0</v>
      </c>
      <c r="AZ133" s="619">
        <f>IFERROR(+VLOOKUP(A133,'Base de Datos'!$A$1:$H$75,7,0),0)</f>
        <v>0</v>
      </c>
      <c r="BA133" s="62">
        <f>IFERROR(+VLOOKUP(A133,'Base de Datos'!$A$1:$H$75,6,0),0)</f>
        <v>0</v>
      </c>
      <c r="BB133" s="62">
        <f>IFERROR(+VLOOKUP(A133,'Base de Datos'!$A$1:$H$75,8,0),0)</f>
        <v>0</v>
      </c>
      <c r="BC133" s="68">
        <f>+BD133+BB133</f>
        <v>0</v>
      </c>
      <c r="BD133" s="548">
        <f t="shared" si="124"/>
        <v>0</v>
      </c>
      <c r="BE133" s="622">
        <f t="shared" si="144"/>
        <v>0</v>
      </c>
      <c r="BF133" s="62">
        <f>IFERROR(+VLOOKUP(F133,'Base de Datos'!$A$1:$H$75,6,0),0)</f>
        <v>0</v>
      </c>
      <c r="BG133" s="734">
        <f t="shared" si="145"/>
        <v>0</v>
      </c>
      <c r="BI133" s="703">
        <v>200000</v>
      </c>
      <c r="BJ133" s="706">
        <f t="shared" si="79"/>
        <v>-200000</v>
      </c>
    </row>
    <row r="134" spans="1:62" s="42" customFormat="1" ht="36" hidden="1" customHeight="1" x14ac:dyDescent="0.25">
      <c r="A134" s="384">
        <v>205</v>
      </c>
      <c r="B134" s="385"/>
      <c r="C134" s="385"/>
      <c r="D134" s="385"/>
      <c r="E134" s="385"/>
      <c r="F134" s="385"/>
      <c r="G134" s="385"/>
      <c r="H134" s="385"/>
      <c r="I134" s="385"/>
      <c r="J134" s="385"/>
      <c r="K134" s="385"/>
      <c r="L134" s="385"/>
      <c r="M134" s="385"/>
      <c r="N134" s="385"/>
      <c r="O134" s="385"/>
      <c r="P134" s="385"/>
      <c r="Q134" s="385"/>
      <c r="R134" s="385"/>
      <c r="S134" s="385"/>
      <c r="T134" s="385"/>
      <c r="U134" s="385"/>
      <c r="V134" s="385"/>
      <c r="W134" s="385"/>
      <c r="X134" s="385"/>
      <c r="Y134" s="385"/>
      <c r="Z134" s="385"/>
      <c r="AA134" s="86" t="s">
        <v>132</v>
      </c>
      <c r="AB134" s="43">
        <f>SUM(AB135:AB138)</f>
        <v>0</v>
      </c>
      <c r="AC134" s="43">
        <v>0</v>
      </c>
      <c r="AD134" s="50">
        <f>SUM(AD135:AD138)</f>
        <v>0</v>
      </c>
      <c r="AE134" s="50"/>
      <c r="AF134" s="50"/>
      <c r="AG134" s="50">
        <f>SUM(AG135:AG138)</f>
        <v>0</v>
      </c>
      <c r="AH134" s="61">
        <f t="shared" si="82"/>
        <v>0</v>
      </c>
      <c r="AI134" s="375">
        <v>0</v>
      </c>
      <c r="AJ134" s="46">
        <v>0</v>
      </c>
      <c r="AK134" s="47">
        <v>0</v>
      </c>
      <c r="AL134" s="48">
        <v>0</v>
      </c>
      <c r="AM134" s="45">
        <v>0</v>
      </c>
      <c r="AN134" s="46">
        <v>0</v>
      </c>
      <c r="AO134" s="47">
        <v>0</v>
      </c>
      <c r="AP134" s="48">
        <v>0</v>
      </c>
      <c r="AQ134" s="45">
        <v>0</v>
      </c>
      <c r="AR134" s="46">
        <v>0</v>
      </c>
      <c r="AS134" s="47">
        <v>0</v>
      </c>
      <c r="AT134" s="48">
        <v>0</v>
      </c>
      <c r="AU134" s="49">
        <v>0</v>
      </c>
      <c r="AV134" s="45">
        <v>0</v>
      </c>
      <c r="AW134" s="56">
        <v>0</v>
      </c>
      <c r="AX134" s="66">
        <v>0</v>
      </c>
      <c r="AY134" s="68">
        <v>0</v>
      </c>
      <c r="AZ134" s="613">
        <v>0</v>
      </c>
      <c r="BA134" s="68">
        <v>0</v>
      </c>
      <c r="BB134" s="68">
        <v>0</v>
      </c>
      <c r="BC134" s="68">
        <f t="shared" si="127"/>
        <v>0</v>
      </c>
      <c r="BD134" s="547">
        <v>0</v>
      </c>
      <c r="BE134" s="634">
        <v>0</v>
      </c>
      <c r="BF134" s="68">
        <v>0</v>
      </c>
      <c r="BG134" s="736" t="s">
        <v>0</v>
      </c>
      <c r="BH134" s="1"/>
      <c r="BI134" s="712"/>
      <c r="BJ134" s="706">
        <f t="shared" si="79"/>
        <v>0</v>
      </c>
    </row>
    <row r="135" spans="1:62" ht="12" hidden="1" customHeight="1" x14ac:dyDescent="0.25">
      <c r="A135" s="386">
        <v>20501</v>
      </c>
      <c r="B135" s="592"/>
      <c r="C135" s="592"/>
      <c r="D135" s="592"/>
      <c r="E135" s="592"/>
      <c r="F135" s="592"/>
      <c r="G135" s="592"/>
      <c r="H135" s="592"/>
      <c r="I135" s="592"/>
      <c r="J135" s="592"/>
      <c r="K135" s="592"/>
      <c r="L135" s="592"/>
      <c r="M135" s="592"/>
      <c r="N135" s="592"/>
      <c r="O135" s="592"/>
      <c r="P135" s="592"/>
      <c r="Q135" s="592"/>
      <c r="R135" s="592"/>
      <c r="S135" s="592"/>
      <c r="T135" s="592"/>
      <c r="U135" s="592"/>
      <c r="V135" s="592"/>
      <c r="W135" s="592"/>
      <c r="X135" s="592"/>
      <c r="Y135" s="592"/>
      <c r="Z135" s="592"/>
      <c r="AA135" s="636" t="s">
        <v>133</v>
      </c>
      <c r="AB135" s="616">
        <v>0</v>
      </c>
      <c r="AC135" s="616">
        <v>0</v>
      </c>
      <c r="AH135" s="59">
        <f t="shared" si="82"/>
        <v>0</v>
      </c>
      <c r="AI135" s="617">
        <v>0</v>
      </c>
      <c r="AJ135" s="39">
        <v>0</v>
      </c>
      <c r="AK135" s="28">
        <v>0</v>
      </c>
      <c r="AL135" s="29">
        <v>0</v>
      </c>
      <c r="AM135" s="38">
        <v>0</v>
      </c>
      <c r="AN135" s="39">
        <v>0</v>
      </c>
      <c r="AO135" s="28">
        <v>0</v>
      </c>
      <c r="AP135" s="29">
        <v>0</v>
      </c>
      <c r="AQ135" s="38">
        <v>0</v>
      </c>
      <c r="AR135" s="39">
        <v>0</v>
      </c>
      <c r="AS135" s="28">
        <v>0</v>
      </c>
      <c r="AT135" s="29">
        <v>0</v>
      </c>
      <c r="AU135" s="21">
        <v>0</v>
      </c>
      <c r="AV135" s="38">
        <v>0</v>
      </c>
      <c r="AW135" s="55">
        <f>AI135+AK135+AM135+AO135+AQ135+AV135</f>
        <v>0</v>
      </c>
      <c r="AX135" s="618">
        <f>AJ135+AL135+AN135+AP135+AR135+AU135</f>
        <v>0</v>
      </c>
      <c r="AY135" s="345">
        <f t="shared" si="123"/>
        <v>0</v>
      </c>
      <c r="AZ135" s="619">
        <v>0</v>
      </c>
      <c r="BA135" s="62">
        <v>0</v>
      </c>
      <c r="BB135" s="62">
        <v>0</v>
      </c>
      <c r="BC135" s="68">
        <f t="shared" si="127"/>
        <v>0</v>
      </c>
      <c r="BD135" s="548">
        <f t="shared" si="124"/>
        <v>0</v>
      </c>
      <c r="BE135" s="627">
        <v>0</v>
      </c>
      <c r="BF135" s="62">
        <v>0</v>
      </c>
      <c r="BG135" s="736" t="s">
        <v>0</v>
      </c>
      <c r="BI135" s="705"/>
      <c r="BJ135" s="706">
        <f t="shared" si="79"/>
        <v>0</v>
      </c>
    </row>
    <row r="136" spans="1:62" ht="12" hidden="1" customHeight="1" x14ac:dyDescent="0.25">
      <c r="A136" s="386">
        <v>20502</v>
      </c>
      <c r="B136" s="592"/>
      <c r="C136" s="592"/>
      <c r="D136" s="592"/>
      <c r="E136" s="592"/>
      <c r="F136" s="592"/>
      <c r="G136" s="592"/>
      <c r="H136" s="592"/>
      <c r="I136" s="592"/>
      <c r="J136" s="592"/>
      <c r="K136" s="592"/>
      <c r="L136" s="592"/>
      <c r="M136" s="592"/>
      <c r="N136" s="592"/>
      <c r="O136" s="592"/>
      <c r="P136" s="592"/>
      <c r="Q136" s="592"/>
      <c r="R136" s="592"/>
      <c r="S136" s="592"/>
      <c r="T136" s="592"/>
      <c r="U136" s="592"/>
      <c r="V136" s="592"/>
      <c r="W136" s="592"/>
      <c r="X136" s="592"/>
      <c r="Y136" s="592"/>
      <c r="Z136" s="592"/>
      <c r="AA136" s="636" t="s">
        <v>134</v>
      </c>
      <c r="AB136" s="616">
        <v>0</v>
      </c>
      <c r="AC136" s="616">
        <v>0</v>
      </c>
      <c r="AH136" s="59">
        <f t="shared" si="82"/>
        <v>0</v>
      </c>
      <c r="AI136" s="617">
        <v>0</v>
      </c>
      <c r="AJ136" s="39">
        <v>0</v>
      </c>
      <c r="AK136" s="28">
        <v>0</v>
      </c>
      <c r="AL136" s="29">
        <v>0</v>
      </c>
      <c r="AM136" s="38">
        <v>0</v>
      </c>
      <c r="AN136" s="39">
        <v>0</v>
      </c>
      <c r="AO136" s="28">
        <v>0</v>
      </c>
      <c r="AP136" s="29">
        <v>0</v>
      </c>
      <c r="AQ136" s="38">
        <v>0</v>
      </c>
      <c r="AR136" s="39">
        <v>0</v>
      </c>
      <c r="AS136" s="28">
        <v>0</v>
      </c>
      <c r="AT136" s="29">
        <v>0</v>
      </c>
      <c r="AU136" s="21">
        <v>0</v>
      </c>
      <c r="AV136" s="38">
        <v>0</v>
      </c>
      <c r="AW136" s="55">
        <f>AI136+AK136+AM136+AO136+AQ136+AV136</f>
        <v>0</v>
      </c>
      <c r="AX136" s="618">
        <f>AJ136+AL136+AN136+AP136+AR136+AU136</f>
        <v>0</v>
      </c>
      <c r="AY136" s="345">
        <f t="shared" si="123"/>
        <v>0</v>
      </c>
      <c r="AZ136" s="619">
        <v>0</v>
      </c>
      <c r="BA136" s="62">
        <v>0</v>
      </c>
      <c r="BB136" s="62">
        <v>0</v>
      </c>
      <c r="BC136" s="68">
        <f t="shared" si="127"/>
        <v>0</v>
      </c>
      <c r="BD136" s="548">
        <f t="shared" si="124"/>
        <v>0</v>
      </c>
      <c r="BE136" s="627">
        <v>0</v>
      </c>
      <c r="BF136" s="62">
        <v>0</v>
      </c>
      <c r="BG136" s="736" t="s">
        <v>0</v>
      </c>
      <c r="BI136" s="705"/>
      <c r="BJ136" s="706">
        <f t="shared" si="79"/>
        <v>0</v>
      </c>
    </row>
    <row r="137" spans="1:62" ht="12" hidden="1" customHeight="1" x14ac:dyDescent="0.25">
      <c r="A137" s="386">
        <v>20503</v>
      </c>
      <c r="B137" s="592"/>
      <c r="C137" s="592"/>
      <c r="D137" s="592"/>
      <c r="E137" s="592"/>
      <c r="F137" s="592"/>
      <c r="G137" s="592"/>
      <c r="H137" s="592"/>
      <c r="I137" s="592"/>
      <c r="J137" s="592"/>
      <c r="K137" s="592"/>
      <c r="L137" s="592"/>
      <c r="M137" s="592"/>
      <c r="N137" s="592"/>
      <c r="O137" s="592"/>
      <c r="P137" s="592"/>
      <c r="Q137" s="592"/>
      <c r="R137" s="592"/>
      <c r="S137" s="592"/>
      <c r="T137" s="592"/>
      <c r="U137" s="592"/>
      <c r="V137" s="592"/>
      <c r="W137" s="592"/>
      <c r="X137" s="592"/>
      <c r="Y137" s="592"/>
      <c r="Z137" s="592"/>
      <c r="AA137" s="636" t="s">
        <v>135</v>
      </c>
      <c r="AB137" s="616">
        <v>0</v>
      </c>
      <c r="AC137" s="616">
        <v>0</v>
      </c>
      <c r="AH137" s="59">
        <f t="shared" si="82"/>
        <v>0</v>
      </c>
      <c r="AI137" s="617">
        <v>0</v>
      </c>
      <c r="AJ137" s="39">
        <v>0</v>
      </c>
      <c r="AK137" s="28">
        <v>0</v>
      </c>
      <c r="AL137" s="29">
        <v>0</v>
      </c>
      <c r="AM137" s="38">
        <v>0</v>
      </c>
      <c r="AN137" s="39">
        <v>0</v>
      </c>
      <c r="AO137" s="28">
        <v>0</v>
      </c>
      <c r="AP137" s="29">
        <v>0</v>
      </c>
      <c r="AQ137" s="38">
        <v>0</v>
      </c>
      <c r="AR137" s="39">
        <v>0</v>
      </c>
      <c r="AS137" s="28">
        <v>0</v>
      </c>
      <c r="AT137" s="29">
        <v>0</v>
      </c>
      <c r="AU137" s="21">
        <v>0</v>
      </c>
      <c r="AV137" s="38">
        <v>0</v>
      </c>
      <c r="AW137" s="55">
        <f>AI137+AK137+AM137+AO137+AQ137+AV137</f>
        <v>0</v>
      </c>
      <c r="AX137" s="618">
        <f>AJ137+AL137+AN137+AP137+AR137+AU137</f>
        <v>0</v>
      </c>
      <c r="AY137" s="345">
        <f t="shared" si="123"/>
        <v>0</v>
      </c>
      <c r="AZ137" s="619">
        <v>0</v>
      </c>
      <c r="BA137" s="62">
        <v>0</v>
      </c>
      <c r="BB137" s="62">
        <v>0</v>
      </c>
      <c r="BC137" s="68">
        <f t="shared" si="127"/>
        <v>0</v>
      </c>
      <c r="BD137" s="548">
        <f t="shared" si="124"/>
        <v>0</v>
      </c>
      <c r="BE137" s="627">
        <v>0</v>
      </c>
      <c r="BF137" s="62">
        <v>0</v>
      </c>
      <c r="BG137" s="736" t="s">
        <v>0</v>
      </c>
      <c r="BI137" s="705"/>
      <c r="BJ137" s="706">
        <f t="shared" si="79"/>
        <v>0</v>
      </c>
    </row>
    <row r="138" spans="1:62" ht="3.6" hidden="1" customHeight="1" x14ac:dyDescent="0.25">
      <c r="A138" s="386">
        <v>20599</v>
      </c>
      <c r="B138" s="592"/>
      <c r="C138" s="592"/>
      <c r="D138" s="592"/>
      <c r="E138" s="592"/>
      <c r="F138" s="592"/>
      <c r="G138" s="592"/>
      <c r="H138" s="592"/>
      <c r="I138" s="592"/>
      <c r="J138" s="592"/>
      <c r="K138" s="592"/>
      <c r="L138" s="592"/>
      <c r="M138" s="592"/>
      <c r="N138" s="592"/>
      <c r="O138" s="592"/>
      <c r="P138" s="592"/>
      <c r="Q138" s="592"/>
      <c r="R138" s="592"/>
      <c r="S138" s="592"/>
      <c r="T138" s="592"/>
      <c r="U138" s="592"/>
      <c r="V138" s="592"/>
      <c r="W138" s="592"/>
      <c r="X138" s="592"/>
      <c r="Y138" s="592"/>
      <c r="Z138" s="592"/>
      <c r="AA138" s="636" t="s">
        <v>136</v>
      </c>
      <c r="AB138" s="616">
        <v>0</v>
      </c>
      <c r="AC138" s="616">
        <v>0</v>
      </c>
      <c r="AH138" s="59">
        <f t="shared" si="82"/>
        <v>0</v>
      </c>
      <c r="AI138" s="617">
        <v>0</v>
      </c>
      <c r="AJ138" s="39">
        <v>0</v>
      </c>
      <c r="AK138" s="28">
        <v>0</v>
      </c>
      <c r="AL138" s="29">
        <v>0</v>
      </c>
      <c r="AM138" s="38">
        <v>0</v>
      </c>
      <c r="AN138" s="39">
        <v>0</v>
      </c>
      <c r="AO138" s="28">
        <v>0</v>
      </c>
      <c r="AP138" s="29">
        <v>0</v>
      </c>
      <c r="AQ138" s="38">
        <v>0</v>
      </c>
      <c r="AR138" s="39">
        <v>0</v>
      </c>
      <c r="AS138" s="28">
        <v>0</v>
      </c>
      <c r="AT138" s="29">
        <v>0</v>
      </c>
      <c r="AU138" s="21">
        <v>0</v>
      </c>
      <c r="AV138" s="38">
        <v>0</v>
      </c>
      <c r="AW138" s="55">
        <f>AI138+AK138+AM138+AO138+AQ138+AV138</f>
        <v>0</v>
      </c>
      <c r="AX138" s="618">
        <f>AJ138+AL138+AN138+AP138+AR138+AU138</f>
        <v>0</v>
      </c>
      <c r="AY138" s="345">
        <f t="shared" si="123"/>
        <v>0</v>
      </c>
      <c r="AZ138" s="619">
        <v>0</v>
      </c>
      <c r="BA138" s="62">
        <v>0</v>
      </c>
      <c r="BB138" s="62">
        <v>0</v>
      </c>
      <c r="BC138" s="68">
        <f t="shared" si="127"/>
        <v>0</v>
      </c>
      <c r="BD138" s="548">
        <f t="shared" si="124"/>
        <v>0</v>
      </c>
      <c r="BE138" s="627">
        <v>0</v>
      </c>
      <c r="BF138" s="62">
        <v>0</v>
      </c>
      <c r="BG138" s="736" t="s">
        <v>0</v>
      </c>
      <c r="BI138" s="705"/>
      <c r="BJ138" s="706">
        <f t="shared" si="79"/>
        <v>0</v>
      </c>
    </row>
    <row r="139" spans="1:62" s="42" customFormat="1" ht="24" hidden="1" customHeight="1" x14ac:dyDescent="0.25">
      <c r="A139" s="384">
        <v>299</v>
      </c>
      <c r="B139" s="385"/>
      <c r="C139" s="385"/>
      <c r="D139" s="385"/>
      <c r="E139" s="385"/>
      <c r="F139" s="385"/>
      <c r="G139" s="385"/>
      <c r="H139" s="385"/>
      <c r="I139" s="385"/>
      <c r="J139" s="385"/>
      <c r="K139" s="385"/>
      <c r="L139" s="385"/>
      <c r="M139" s="385"/>
      <c r="N139" s="385"/>
      <c r="O139" s="385"/>
      <c r="P139" s="385"/>
      <c r="Q139" s="385"/>
      <c r="R139" s="385"/>
      <c r="S139" s="385"/>
      <c r="T139" s="385"/>
      <c r="U139" s="385"/>
      <c r="V139" s="385"/>
      <c r="W139" s="385"/>
      <c r="X139" s="385"/>
      <c r="Y139" s="385"/>
      <c r="Z139" s="385"/>
      <c r="AA139" s="86" t="s">
        <v>137</v>
      </c>
      <c r="AB139" s="43">
        <f>SUM(AB140:AB147)</f>
        <v>0</v>
      </c>
      <c r="AC139" s="43">
        <f>SUM(AC140:AC147)</f>
        <v>0</v>
      </c>
      <c r="AD139" s="50">
        <f>SUM(AD140:AD147)</f>
        <v>0</v>
      </c>
      <c r="AE139" s="50"/>
      <c r="AF139" s="50"/>
      <c r="AG139" s="50">
        <f>SUM(AG140:AG147)</f>
        <v>0</v>
      </c>
      <c r="AH139" s="61">
        <f t="shared" si="82"/>
        <v>0</v>
      </c>
      <c r="AI139" s="375">
        <f>SUM(AI140:AI147)</f>
        <v>0</v>
      </c>
      <c r="AJ139" s="46">
        <f t="shared" ref="AJ139:AV139" si="146">SUM(AJ140:AJ147)</f>
        <v>0</v>
      </c>
      <c r="AK139" s="47">
        <f t="shared" si="146"/>
        <v>0</v>
      </c>
      <c r="AL139" s="48">
        <f t="shared" si="146"/>
        <v>0</v>
      </c>
      <c r="AM139" s="45">
        <f t="shared" si="146"/>
        <v>0</v>
      </c>
      <c r="AN139" s="46">
        <f t="shared" si="146"/>
        <v>0</v>
      </c>
      <c r="AO139" s="47">
        <f t="shared" si="146"/>
        <v>0</v>
      </c>
      <c r="AP139" s="48">
        <f t="shared" si="146"/>
        <v>0</v>
      </c>
      <c r="AQ139" s="45">
        <f t="shared" si="146"/>
        <v>0</v>
      </c>
      <c r="AR139" s="46">
        <f>SUM(AR140:AR147)</f>
        <v>0</v>
      </c>
      <c r="AS139" s="47">
        <f>SUM(AS140:AS147)</f>
        <v>0</v>
      </c>
      <c r="AT139" s="48">
        <f>SUM(AT140:AT147)</f>
        <v>0</v>
      </c>
      <c r="AU139" s="49">
        <f t="shared" si="146"/>
        <v>0</v>
      </c>
      <c r="AV139" s="45">
        <f t="shared" si="146"/>
        <v>0</v>
      </c>
      <c r="AW139" s="56">
        <f t="shared" ref="AW139:BD139" si="147">SUM(AW140:AW147)</f>
        <v>0</v>
      </c>
      <c r="AX139" s="66">
        <f t="shared" si="147"/>
        <v>0</v>
      </c>
      <c r="AY139" s="68">
        <f>SUM(AY140:AY147)</f>
        <v>0</v>
      </c>
      <c r="AZ139" s="237">
        <f t="shared" si="147"/>
        <v>0</v>
      </c>
      <c r="BA139" s="68">
        <f t="shared" si="147"/>
        <v>0</v>
      </c>
      <c r="BB139" s="68">
        <f t="shared" ref="BB139" si="148">SUM(BB140:BB147)</f>
        <v>0</v>
      </c>
      <c r="BC139" s="68">
        <f>+BD139+BB139</f>
        <v>0</v>
      </c>
      <c r="BD139" s="547">
        <f t="shared" si="147"/>
        <v>0</v>
      </c>
      <c r="BE139" s="583" t="e">
        <f t="shared" ref="BE139" si="149">(AY139-BD139)/AY139</f>
        <v>#DIV/0!</v>
      </c>
      <c r="BF139" s="68">
        <f t="shared" ref="BF139" si="150">SUM(BF140:BF147)</f>
        <v>0</v>
      </c>
      <c r="BG139" s="735" t="e">
        <f t="shared" ref="BG139" si="151">AZ139/AY139</f>
        <v>#DIV/0!</v>
      </c>
      <c r="BH139" s="1"/>
      <c r="BI139" s="703">
        <v>550000</v>
      </c>
      <c r="BJ139" s="706">
        <f t="shared" si="79"/>
        <v>-550000</v>
      </c>
    </row>
    <row r="140" spans="1:62" ht="15.6" hidden="1" customHeight="1" x14ac:dyDescent="0.25">
      <c r="A140" s="386" t="s">
        <v>523</v>
      </c>
      <c r="B140" s="592"/>
      <c r="C140" s="592"/>
      <c r="D140" s="592"/>
      <c r="E140" s="592"/>
      <c r="F140" s="592"/>
      <c r="G140" s="592"/>
      <c r="H140" s="592"/>
      <c r="I140" s="592"/>
      <c r="J140" s="592"/>
      <c r="K140" s="592"/>
      <c r="L140" s="592"/>
      <c r="M140" s="592"/>
      <c r="N140" s="592"/>
      <c r="O140" s="592"/>
      <c r="P140" s="592"/>
      <c r="Q140" s="592"/>
      <c r="R140" s="592"/>
      <c r="S140" s="592"/>
      <c r="T140" s="592"/>
      <c r="U140" s="592"/>
      <c r="V140" s="592"/>
      <c r="W140" s="592"/>
      <c r="X140" s="592"/>
      <c r="Y140" s="592"/>
      <c r="Z140" s="592"/>
      <c r="AA140" s="656" t="s">
        <v>138</v>
      </c>
      <c r="AB140" s="377"/>
      <c r="AC140" s="616">
        <v>0</v>
      </c>
      <c r="AH140" s="59">
        <f t="shared" si="82"/>
        <v>0</v>
      </c>
      <c r="AI140" s="617"/>
      <c r="AJ140" s="39"/>
      <c r="AK140" s="28">
        <v>0</v>
      </c>
      <c r="AL140" s="29">
        <v>0</v>
      </c>
      <c r="AM140" s="38">
        <v>0</v>
      </c>
      <c r="AN140" s="39">
        <v>0</v>
      </c>
      <c r="AO140" s="28">
        <v>0</v>
      </c>
      <c r="AP140" s="29">
        <v>0</v>
      </c>
      <c r="AQ140" s="38">
        <v>0</v>
      </c>
      <c r="AR140" s="39">
        <v>0</v>
      </c>
      <c r="AS140" s="28">
        <v>0</v>
      </c>
      <c r="AT140" s="29"/>
      <c r="AU140" s="21">
        <v>0</v>
      </c>
      <c r="AV140" s="38">
        <v>0</v>
      </c>
      <c r="AW140" s="55">
        <f>AI140+AK140+AM140+AO140+AQ140+AS140+AV140</f>
        <v>0</v>
      </c>
      <c r="AX140" s="618">
        <f t="shared" ref="AX140:AX147" si="152">AJ140+AL140+AN140+AP140+AR140+AT140+AU140</f>
        <v>0</v>
      </c>
      <c r="AY140" s="345">
        <f t="shared" si="123"/>
        <v>0</v>
      </c>
      <c r="AZ140" s="619">
        <f>IFERROR(+VLOOKUP(A140,'Base de Datos'!$A$1:$H$75,7,0),0)</f>
        <v>0</v>
      </c>
      <c r="BA140" s="62">
        <f>IFERROR(+VLOOKUP(A140,'Base de Datos'!$A$1:$H$75,6,0),0)</f>
        <v>0</v>
      </c>
      <c r="BB140" s="62">
        <f>IFERROR(+VLOOKUP(A140,'Base de Datos'!$A$1:$H$75,8,0),0)</f>
        <v>0</v>
      </c>
      <c r="BC140" s="68">
        <f>+BD140+BB140</f>
        <v>0</v>
      </c>
      <c r="BD140" s="548">
        <f t="shared" si="124"/>
        <v>0</v>
      </c>
      <c r="BE140" s="622">
        <f t="shared" ref="BE140:BE147" si="153">IFERROR(((AY140-BD140)/AY140),0)</f>
        <v>0</v>
      </c>
      <c r="BF140" s="62">
        <f>IFERROR(+VLOOKUP(F140,'Base de Datos'!$A$1:$H$75,6,0),0)</f>
        <v>0</v>
      </c>
      <c r="BG140" s="734">
        <f t="shared" ref="BG140:BG147" si="154">IFERROR(+(AZ140/AY140),0)</f>
        <v>0</v>
      </c>
      <c r="BI140" s="703">
        <v>150000</v>
      </c>
      <c r="BJ140" s="706">
        <f t="shared" ref="BJ140:BJ203" si="155">+BD140-BI140</f>
        <v>-150000</v>
      </c>
    </row>
    <row r="141" spans="1:62" ht="24" hidden="1" customHeight="1" x14ac:dyDescent="0.25">
      <c r="A141" s="386" t="s">
        <v>543</v>
      </c>
      <c r="B141" s="592"/>
      <c r="C141" s="592"/>
      <c r="D141" s="592"/>
      <c r="E141" s="592"/>
      <c r="F141" s="592"/>
      <c r="G141" s="592"/>
      <c r="H141" s="592"/>
      <c r="I141" s="592"/>
      <c r="J141" s="592"/>
      <c r="K141" s="592"/>
      <c r="L141" s="592"/>
      <c r="M141" s="592"/>
      <c r="N141" s="592"/>
      <c r="O141" s="592"/>
      <c r="P141" s="592"/>
      <c r="Q141" s="592"/>
      <c r="R141" s="592"/>
      <c r="S141" s="592"/>
      <c r="T141" s="592"/>
      <c r="U141" s="592"/>
      <c r="V141" s="592"/>
      <c r="W141" s="592"/>
      <c r="X141" s="592"/>
      <c r="Y141" s="592"/>
      <c r="Z141" s="592"/>
      <c r="AA141" s="656" t="s">
        <v>139</v>
      </c>
      <c r="AB141" s="616">
        <v>0</v>
      </c>
      <c r="AC141" s="616">
        <v>0</v>
      </c>
      <c r="AH141" s="59">
        <f t="shared" si="82"/>
        <v>0</v>
      </c>
      <c r="AI141" s="617"/>
      <c r="AJ141" s="39"/>
      <c r="AK141" s="28">
        <v>0</v>
      </c>
      <c r="AL141" s="29">
        <v>0</v>
      </c>
      <c r="AM141" s="38">
        <v>0</v>
      </c>
      <c r="AN141" s="39">
        <v>0</v>
      </c>
      <c r="AO141" s="28">
        <v>0</v>
      </c>
      <c r="AP141" s="29">
        <v>0</v>
      </c>
      <c r="AQ141" s="38">
        <v>0</v>
      </c>
      <c r="AR141" s="39">
        <v>0</v>
      </c>
      <c r="AS141" s="28">
        <v>0</v>
      </c>
      <c r="AT141" s="29"/>
      <c r="AU141" s="21">
        <v>0</v>
      </c>
      <c r="AV141" s="38">
        <v>0</v>
      </c>
      <c r="AW141" s="55">
        <f>AI141+AK141+AM141+AO141+AQ141+AV141</f>
        <v>0</v>
      </c>
      <c r="AX141" s="618">
        <f t="shared" si="152"/>
        <v>0</v>
      </c>
      <c r="AY141" s="345">
        <f t="shared" si="123"/>
        <v>0</v>
      </c>
      <c r="AZ141" s="619">
        <f>IFERROR(+VLOOKUP(A141,'Base de Datos'!$A$1:$H$75,7,0),0)</f>
        <v>0</v>
      </c>
      <c r="BA141" s="62">
        <f>IFERROR(+VLOOKUP(A141,'Base de Datos'!$A$1:$H$75,6,0),0)</f>
        <v>0</v>
      </c>
      <c r="BB141" s="62">
        <f>IFERROR(+VLOOKUP(A141,'Base de Datos'!$A$1:$H$75,8,0),0)</f>
        <v>0</v>
      </c>
      <c r="BC141" s="68">
        <f t="shared" si="127"/>
        <v>0</v>
      </c>
      <c r="BD141" s="548">
        <f t="shared" si="124"/>
        <v>0</v>
      </c>
      <c r="BE141" s="622">
        <f t="shared" si="153"/>
        <v>0</v>
      </c>
      <c r="BF141" s="62">
        <f>IFERROR(+VLOOKUP(F141,'Base de Datos'!$A$1:$H$75,6,0),0)</f>
        <v>0</v>
      </c>
      <c r="BG141" s="734">
        <f t="shared" si="154"/>
        <v>0</v>
      </c>
      <c r="BI141" s="705"/>
      <c r="BJ141" s="706">
        <f t="shared" si="155"/>
        <v>0</v>
      </c>
    </row>
    <row r="142" spans="1:62" ht="16.95" hidden="1" customHeight="1" x14ac:dyDescent="0.25">
      <c r="A142" s="386" t="s">
        <v>524</v>
      </c>
      <c r="B142" s="592"/>
      <c r="C142" s="592"/>
      <c r="D142" s="592"/>
      <c r="E142" s="592"/>
      <c r="F142" s="592"/>
      <c r="G142" s="592"/>
      <c r="H142" s="592"/>
      <c r="I142" s="592"/>
      <c r="J142" s="592"/>
      <c r="K142" s="592"/>
      <c r="L142" s="592"/>
      <c r="M142" s="592"/>
      <c r="N142" s="592"/>
      <c r="O142" s="592"/>
      <c r="P142" s="592"/>
      <c r="Q142" s="592"/>
      <c r="R142" s="592"/>
      <c r="S142" s="592"/>
      <c r="T142" s="592"/>
      <c r="U142" s="592"/>
      <c r="V142" s="592"/>
      <c r="W142" s="592"/>
      <c r="X142" s="592"/>
      <c r="Y142" s="592"/>
      <c r="Z142" s="592"/>
      <c r="AA142" s="656" t="s">
        <v>140</v>
      </c>
      <c r="AB142" s="377"/>
      <c r="AC142" s="616">
        <v>0</v>
      </c>
      <c r="AH142" s="59">
        <f t="shared" si="82"/>
        <v>0</v>
      </c>
      <c r="AI142" s="617"/>
      <c r="AJ142" s="39"/>
      <c r="AK142" s="28">
        <v>0</v>
      </c>
      <c r="AL142" s="29">
        <v>0</v>
      </c>
      <c r="AM142" s="38">
        <v>0</v>
      </c>
      <c r="AN142" s="39">
        <v>0</v>
      </c>
      <c r="AO142" s="28">
        <v>0</v>
      </c>
      <c r="AP142" s="29">
        <v>0</v>
      </c>
      <c r="AQ142" s="38">
        <v>0</v>
      </c>
      <c r="AR142" s="39">
        <v>0</v>
      </c>
      <c r="AS142" s="28">
        <v>0</v>
      </c>
      <c r="AT142" s="29"/>
      <c r="AU142" s="21">
        <v>0</v>
      </c>
      <c r="AV142" s="38">
        <v>0</v>
      </c>
      <c r="AW142" s="55">
        <f>AI142+AK142+AM142+AO142+AQ142+AS142+AV142</f>
        <v>0</v>
      </c>
      <c r="AX142" s="618">
        <f t="shared" si="152"/>
        <v>0</v>
      </c>
      <c r="AY142" s="345">
        <f t="shared" si="123"/>
        <v>0</v>
      </c>
      <c r="AZ142" s="619">
        <f>IFERROR(+VLOOKUP(A142,'Base de Datos'!$A$1:$H$75,7,0),0)</f>
        <v>0</v>
      </c>
      <c r="BA142" s="62">
        <f>IFERROR(+VLOOKUP(A142,'Base de Datos'!$A$1:$H$75,6,0),0)</f>
        <v>0</v>
      </c>
      <c r="BB142" s="62">
        <f>IFERROR(+VLOOKUP(A142,'Base de Datos'!$A$1:$H$75,8,0),0)</f>
        <v>0</v>
      </c>
      <c r="BC142" s="68">
        <f>+BD142+BB142</f>
        <v>0</v>
      </c>
      <c r="BD142" s="548">
        <f t="shared" si="124"/>
        <v>0</v>
      </c>
      <c r="BE142" s="622">
        <f t="shared" si="153"/>
        <v>0</v>
      </c>
      <c r="BF142" s="62">
        <f>IFERROR(+VLOOKUP(F142,'Base de Datos'!$A$1:$H$75,6,0),0)</f>
        <v>0</v>
      </c>
      <c r="BG142" s="734">
        <f t="shared" si="154"/>
        <v>0</v>
      </c>
      <c r="BI142" s="705"/>
      <c r="BJ142" s="706">
        <f t="shared" si="155"/>
        <v>0</v>
      </c>
    </row>
    <row r="143" spans="1:62" ht="15.6" hidden="1" customHeight="1" x14ac:dyDescent="0.25">
      <c r="A143" s="386" t="s">
        <v>525</v>
      </c>
      <c r="B143" s="592"/>
      <c r="C143" s="592"/>
      <c r="D143" s="592"/>
      <c r="E143" s="592"/>
      <c r="F143" s="592"/>
      <c r="G143" s="592"/>
      <c r="H143" s="592"/>
      <c r="I143" s="592"/>
      <c r="J143" s="592"/>
      <c r="K143" s="592"/>
      <c r="L143" s="592"/>
      <c r="M143" s="592"/>
      <c r="N143" s="592"/>
      <c r="O143" s="592"/>
      <c r="P143" s="592"/>
      <c r="Q143" s="592"/>
      <c r="R143" s="592"/>
      <c r="S143" s="592"/>
      <c r="T143" s="592"/>
      <c r="U143" s="592"/>
      <c r="V143" s="592"/>
      <c r="W143" s="592"/>
      <c r="X143" s="592"/>
      <c r="Y143" s="592"/>
      <c r="Z143" s="592"/>
      <c r="AA143" s="656" t="s">
        <v>141</v>
      </c>
      <c r="AB143" s="377">
        <v>0</v>
      </c>
      <c r="AC143" s="616">
        <v>0</v>
      </c>
      <c r="AH143" s="59">
        <f t="shared" si="82"/>
        <v>0</v>
      </c>
      <c r="AI143" s="617">
        <v>0</v>
      </c>
      <c r="AJ143" s="39">
        <v>0</v>
      </c>
      <c r="AK143" s="28">
        <v>0</v>
      </c>
      <c r="AL143" s="29">
        <v>0</v>
      </c>
      <c r="AM143" s="38">
        <v>0</v>
      </c>
      <c r="AN143" s="39">
        <v>0</v>
      </c>
      <c r="AO143" s="28">
        <v>0</v>
      </c>
      <c r="AP143" s="29">
        <v>0</v>
      </c>
      <c r="AQ143" s="38">
        <v>0</v>
      </c>
      <c r="AR143" s="39">
        <v>0</v>
      </c>
      <c r="AS143" s="28">
        <v>0</v>
      </c>
      <c r="AT143" s="29"/>
      <c r="AU143" s="21">
        <v>0</v>
      </c>
      <c r="AV143" s="38">
        <v>0</v>
      </c>
      <c r="AW143" s="55">
        <f>AI143+AK143+AM143+AO143+AQ143+AS143+AV143</f>
        <v>0</v>
      </c>
      <c r="AX143" s="618">
        <f t="shared" si="152"/>
        <v>0</v>
      </c>
      <c r="AY143" s="302">
        <f t="shared" si="123"/>
        <v>0</v>
      </c>
      <c r="AZ143" s="619">
        <f>IFERROR(+VLOOKUP(A143,'Base de Datos'!$A$1:$H$75,7,0),0)</f>
        <v>0</v>
      </c>
      <c r="BA143" s="62">
        <f>IFERROR(+VLOOKUP(A143,'Base de Datos'!$A$1:$H$75,6,0),0)</f>
        <v>0</v>
      </c>
      <c r="BB143" s="62">
        <f>IFERROR(+VLOOKUP(A143,'Base de Datos'!$A$1:$H$75,8,0),0)</f>
        <v>0</v>
      </c>
      <c r="BC143" s="68">
        <f>+BD143+BB143</f>
        <v>0</v>
      </c>
      <c r="BD143" s="548">
        <f t="shared" si="124"/>
        <v>0</v>
      </c>
      <c r="BE143" s="622">
        <f t="shared" si="153"/>
        <v>0</v>
      </c>
      <c r="BF143" s="62">
        <f>IFERROR(+VLOOKUP(F143,'Base de Datos'!$A$1:$H$75,6,0),0)</f>
        <v>0</v>
      </c>
      <c r="BG143" s="734">
        <f t="shared" si="154"/>
        <v>0</v>
      </c>
      <c r="BI143" s="705"/>
      <c r="BJ143" s="706">
        <f t="shared" si="155"/>
        <v>0</v>
      </c>
    </row>
    <row r="144" spans="1:62" ht="15.6" hidden="1" customHeight="1" x14ac:dyDescent="0.25">
      <c r="A144" s="386" t="s">
        <v>526</v>
      </c>
      <c r="B144" s="592"/>
      <c r="C144" s="592"/>
      <c r="D144" s="592"/>
      <c r="E144" s="592"/>
      <c r="F144" s="592"/>
      <c r="G144" s="592"/>
      <c r="H144" s="592"/>
      <c r="I144" s="592"/>
      <c r="J144" s="592"/>
      <c r="K144" s="592"/>
      <c r="L144" s="592"/>
      <c r="M144" s="592"/>
      <c r="N144" s="592"/>
      <c r="O144" s="592"/>
      <c r="P144" s="592"/>
      <c r="Q144" s="592"/>
      <c r="R144" s="592"/>
      <c r="S144" s="592"/>
      <c r="T144" s="592"/>
      <c r="U144" s="592"/>
      <c r="V144" s="592"/>
      <c r="W144" s="592"/>
      <c r="X144" s="592"/>
      <c r="Y144" s="592"/>
      <c r="Z144" s="592"/>
      <c r="AA144" s="656" t="s">
        <v>142</v>
      </c>
      <c r="AB144" s="377"/>
      <c r="AC144" s="616">
        <v>0</v>
      </c>
      <c r="AH144" s="59">
        <f t="shared" ref="AH144:AH208" si="156">SUM(AB144:AC144)</f>
        <v>0</v>
      </c>
      <c r="AI144" s="617">
        <v>0</v>
      </c>
      <c r="AJ144" s="39">
        <v>0</v>
      </c>
      <c r="AK144" s="28">
        <v>0</v>
      </c>
      <c r="AL144" s="29">
        <v>0</v>
      </c>
      <c r="AM144" s="38"/>
      <c r="AN144" s="39">
        <v>0</v>
      </c>
      <c r="AO144" s="28">
        <v>0</v>
      </c>
      <c r="AP144" s="29">
        <v>0</v>
      </c>
      <c r="AQ144" s="38">
        <v>0</v>
      </c>
      <c r="AR144" s="39">
        <v>0</v>
      </c>
      <c r="AS144" s="28">
        <v>0</v>
      </c>
      <c r="AT144" s="29"/>
      <c r="AU144" s="21">
        <v>0</v>
      </c>
      <c r="AV144" s="38">
        <v>0</v>
      </c>
      <c r="AW144" s="55">
        <f>AI144+AK144+AM144+AO144+AQ144+AS144+AV144</f>
        <v>0</v>
      </c>
      <c r="AX144" s="618">
        <f t="shared" si="152"/>
        <v>0</v>
      </c>
      <c r="AY144" s="345">
        <f t="shared" si="123"/>
        <v>0</v>
      </c>
      <c r="AZ144" s="619">
        <f>IFERROR(+VLOOKUP(A144,'Base de Datos'!$A$1:$H$75,7,0),0)</f>
        <v>0</v>
      </c>
      <c r="BA144" s="62">
        <f>IFERROR(+VLOOKUP(A144,'Base de Datos'!$A$1:$H$75,6,0),0)</f>
        <v>0</v>
      </c>
      <c r="BB144" s="62">
        <f>IFERROR(+VLOOKUP(A144,'Base de Datos'!$A$1:$H$75,8,0),0)</f>
        <v>0</v>
      </c>
      <c r="BC144" s="68">
        <f t="shared" si="127"/>
        <v>0</v>
      </c>
      <c r="BD144" s="548">
        <f t="shared" si="124"/>
        <v>0</v>
      </c>
      <c r="BE144" s="622">
        <f t="shared" si="153"/>
        <v>0</v>
      </c>
      <c r="BF144" s="62">
        <f>IFERROR(+VLOOKUP(F144,'Base de Datos'!$A$1:$H$75,6,0),0)</f>
        <v>0</v>
      </c>
      <c r="BG144" s="734">
        <f t="shared" si="154"/>
        <v>0</v>
      </c>
      <c r="BI144" s="703">
        <v>400000</v>
      </c>
      <c r="BJ144" s="706">
        <f t="shared" si="155"/>
        <v>-400000</v>
      </c>
    </row>
    <row r="145" spans="1:62" ht="24" hidden="1" customHeight="1" x14ac:dyDescent="0.25">
      <c r="A145" s="386" t="s">
        <v>639</v>
      </c>
      <c r="B145" s="592"/>
      <c r="C145" s="592"/>
      <c r="D145" s="592"/>
      <c r="E145" s="592"/>
      <c r="F145" s="592"/>
      <c r="G145" s="592"/>
      <c r="H145" s="592"/>
      <c r="I145" s="592"/>
      <c r="J145" s="592"/>
      <c r="K145" s="592"/>
      <c r="L145" s="592"/>
      <c r="M145" s="592"/>
      <c r="N145" s="592"/>
      <c r="O145" s="592"/>
      <c r="P145" s="592"/>
      <c r="Q145" s="592"/>
      <c r="R145" s="592"/>
      <c r="S145" s="592"/>
      <c r="T145" s="592"/>
      <c r="U145" s="592"/>
      <c r="V145" s="592"/>
      <c r="W145" s="592"/>
      <c r="X145" s="592"/>
      <c r="Y145" s="592"/>
      <c r="Z145" s="592"/>
      <c r="AA145" s="636" t="s">
        <v>143</v>
      </c>
      <c r="AB145" s="616"/>
      <c r="AC145" s="616">
        <v>0</v>
      </c>
      <c r="AH145" s="59">
        <f t="shared" si="156"/>
        <v>0</v>
      </c>
      <c r="AI145" s="617">
        <v>0</v>
      </c>
      <c r="AJ145" s="39">
        <v>0</v>
      </c>
      <c r="AK145" s="28">
        <v>0</v>
      </c>
      <c r="AL145" s="29">
        <v>0</v>
      </c>
      <c r="AM145" s="38">
        <v>0</v>
      </c>
      <c r="AN145" s="39">
        <v>0</v>
      </c>
      <c r="AO145" s="28">
        <v>0</v>
      </c>
      <c r="AP145" s="29">
        <v>0</v>
      </c>
      <c r="AQ145" s="38">
        <v>0</v>
      </c>
      <c r="AR145" s="39">
        <v>0</v>
      </c>
      <c r="AS145" s="28">
        <v>0</v>
      </c>
      <c r="AT145" s="29">
        <v>0</v>
      </c>
      <c r="AU145" s="21">
        <v>0</v>
      </c>
      <c r="AV145" s="38">
        <v>0</v>
      </c>
      <c r="AW145" s="55">
        <f>AI145+AK145+AM145+AO145+AQ145+AV145</f>
        <v>0</v>
      </c>
      <c r="AX145" s="618">
        <f t="shared" si="152"/>
        <v>0</v>
      </c>
      <c r="AY145" s="345">
        <f t="shared" si="123"/>
        <v>0</v>
      </c>
      <c r="AZ145" s="619">
        <v>0</v>
      </c>
      <c r="BA145" s="62">
        <v>0</v>
      </c>
      <c r="BB145" s="62">
        <f>IFERROR(+VLOOKUP(A145,'Base de Datos'!$A$1:$H$75,8,0),0)</f>
        <v>0</v>
      </c>
      <c r="BC145" s="68">
        <f t="shared" si="127"/>
        <v>0</v>
      </c>
      <c r="BD145" s="548">
        <f t="shared" si="124"/>
        <v>0</v>
      </c>
      <c r="BE145" s="622">
        <f t="shared" si="153"/>
        <v>0</v>
      </c>
      <c r="BF145" s="62">
        <v>0</v>
      </c>
      <c r="BG145" s="734">
        <f t="shared" si="154"/>
        <v>0</v>
      </c>
      <c r="BI145" s="705"/>
      <c r="BJ145" s="706">
        <f t="shared" si="155"/>
        <v>0</v>
      </c>
    </row>
    <row r="146" spans="1:62" ht="24" hidden="1" customHeight="1" x14ac:dyDescent="0.25">
      <c r="A146" s="386" t="s">
        <v>527</v>
      </c>
      <c r="B146" s="592"/>
      <c r="C146" s="592"/>
      <c r="D146" s="592"/>
      <c r="E146" s="592"/>
      <c r="F146" s="592"/>
      <c r="G146" s="592"/>
      <c r="H146" s="592"/>
      <c r="I146" s="592"/>
      <c r="J146" s="592"/>
      <c r="K146" s="592"/>
      <c r="L146" s="592"/>
      <c r="M146" s="592"/>
      <c r="N146" s="592"/>
      <c r="O146" s="592"/>
      <c r="P146" s="592"/>
      <c r="Q146" s="592"/>
      <c r="R146" s="592"/>
      <c r="S146" s="592"/>
      <c r="T146" s="592"/>
      <c r="U146" s="592"/>
      <c r="V146" s="592"/>
      <c r="W146" s="592"/>
      <c r="X146" s="592"/>
      <c r="Y146" s="592"/>
      <c r="Z146" s="592"/>
      <c r="AA146" s="636" t="s">
        <v>144</v>
      </c>
      <c r="AB146" s="616"/>
      <c r="AC146" s="616">
        <v>0</v>
      </c>
      <c r="AH146" s="59">
        <f t="shared" si="156"/>
        <v>0</v>
      </c>
      <c r="AI146" s="617">
        <v>0</v>
      </c>
      <c r="AJ146" s="39">
        <v>0</v>
      </c>
      <c r="AK146" s="28">
        <v>0</v>
      </c>
      <c r="AL146" s="29">
        <v>0</v>
      </c>
      <c r="AM146" s="38">
        <v>0</v>
      </c>
      <c r="AN146" s="39">
        <v>0</v>
      </c>
      <c r="AO146" s="28">
        <v>0</v>
      </c>
      <c r="AP146" s="29">
        <v>0</v>
      </c>
      <c r="AQ146" s="38">
        <v>0</v>
      </c>
      <c r="AR146" s="39">
        <v>0</v>
      </c>
      <c r="AS146" s="28">
        <v>0</v>
      </c>
      <c r="AT146" s="29">
        <v>0</v>
      </c>
      <c r="AU146" s="21">
        <v>0</v>
      </c>
      <c r="AV146" s="38">
        <v>0</v>
      </c>
      <c r="AW146" s="55">
        <f>AI146+AK146+AM146+AO146+AQ146+AS146+AV146</f>
        <v>0</v>
      </c>
      <c r="AX146" s="618">
        <f t="shared" si="152"/>
        <v>0</v>
      </c>
      <c r="AY146" s="345">
        <f t="shared" si="123"/>
        <v>0</v>
      </c>
      <c r="AZ146" s="619">
        <f>IFERROR(+VLOOKUP(A146,'Base de Datos'!$A$1:$H$75,7,0),0)</f>
        <v>0</v>
      </c>
      <c r="BA146" s="62">
        <f>IFERROR(+VLOOKUP(A146,'Base de Datos'!$A$1:$H$75,6,0),0)</f>
        <v>0</v>
      </c>
      <c r="BB146" s="62">
        <f>IFERROR(+VLOOKUP(A146,'Base de Datos'!$A$1:$H$75,8,0),0)</f>
        <v>0</v>
      </c>
      <c r="BC146" s="68">
        <f t="shared" si="127"/>
        <v>0</v>
      </c>
      <c r="BD146" s="548">
        <f t="shared" si="124"/>
        <v>0</v>
      </c>
      <c r="BE146" s="622">
        <f t="shared" si="153"/>
        <v>0</v>
      </c>
      <c r="BF146" s="62">
        <f>IFERROR(+VLOOKUP(F146,'Base de Datos'!$A$1:$H$75,6,0),0)</f>
        <v>0</v>
      </c>
      <c r="BG146" s="734">
        <f t="shared" si="154"/>
        <v>0</v>
      </c>
      <c r="BI146" s="705"/>
      <c r="BJ146" s="706">
        <f t="shared" si="155"/>
        <v>0</v>
      </c>
    </row>
    <row r="147" spans="1:62" ht="18" hidden="1" customHeight="1" x14ac:dyDescent="0.25">
      <c r="A147" s="386" t="s">
        <v>528</v>
      </c>
      <c r="B147" s="592"/>
      <c r="C147" s="592"/>
      <c r="D147" s="592"/>
      <c r="E147" s="592"/>
      <c r="F147" s="592"/>
      <c r="G147" s="592"/>
      <c r="H147" s="592"/>
      <c r="I147" s="592"/>
      <c r="J147" s="592"/>
      <c r="K147" s="592"/>
      <c r="L147" s="592"/>
      <c r="M147" s="592"/>
      <c r="N147" s="592"/>
      <c r="O147" s="592"/>
      <c r="P147" s="592"/>
      <c r="Q147" s="592"/>
      <c r="R147" s="592"/>
      <c r="S147" s="592"/>
      <c r="T147" s="592"/>
      <c r="U147" s="592"/>
      <c r="V147" s="592"/>
      <c r="W147" s="592"/>
      <c r="X147" s="592"/>
      <c r="Y147" s="592"/>
      <c r="Z147" s="592"/>
      <c r="AA147" s="593" t="s">
        <v>145</v>
      </c>
      <c r="AB147" s="377">
        <v>0</v>
      </c>
      <c r="AC147" s="616">
        <v>0</v>
      </c>
      <c r="AH147" s="59">
        <f t="shared" si="156"/>
        <v>0</v>
      </c>
      <c r="AI147" s="617">
        <v>0</v>
      </c>
      <c r="AJ147" s="39">
        <v>0</v>
      </c>
      <c r="AK147" s="28">
        <v>0</v>
      </c>
      <c r="AL147" s="29">
        <v>0</v>
      </c>
      <c r="AM147" s="38">
        <v>0</v>
      </c>
      <c r="AN147" s="39">
        <v>0</v>
      </c>
      <c r="AO147" s="28">
        <v>0</v>
      </c>
      <c r="AP147" s="29">
        <v>0</v>
      </c>
      <c r="AQ147" s="38">
        <v>0</v>
      </c>
      <c r="AR147" s="39">
        <v>0</v>
      </c>
      <c r="AS147" s="28">
        <v>0</v>
      </c>
      <c r="AT147" s="29">
        <v>0</v>
      </c>
      <c r="AU147" s="21">
        <v>0</v>
      </c>
      <c r="AV147" s="38">
        <v>0</v>
      </c>
      <c r="AW147" s="55">
        <f>AI147+AK147+AM147+AO147+AQ147+AS147+AV147</f>
        <v>0</v>
      </c>
      <c r="AX147" s="618">
        <f t="shared" si="152"/>
        <v>0</v>
      </c>
      <c r="AY147" s="345">
        <f t="shared" si="123"/>
        <v>0</v>
      </c>
      <c r="AZ147" s="619">
        <f>IFERROR(+VLOOKUP(A147,'Base de Datos'!$A$1:$H$75,7,0),0)</f>
        <v>0</v>
      </c>
      <c r="BA147" s="62">
        <f>IFERROR(+VLOOKUP(A147,'Base de Datos'!$A$1:$H$75,6,0),0)</f>
        <v>0</v>
      </c>
      <c r="BB147" s="62">
        <f>IFERROR(+VLOOKUP(A147,'Base de Datos'!$A$1:$H$75,8,0),0)</f>
        <v>0</v>
      </c>
      <c r="BC147" s="68">
        <f>+BD147+BB147</f>
        <v>0</v>
      </c>
      <c r="BD147" s="548">
        <f t="shared" si="124"/>
        <v>0</v>
      </c>
      <c r="BE147" s="622">
        <f t="shared" si="153"/>
        <v>0</v>
      </c>
      <c r="BF147" s="62">
        <f>IFERROR(+VLOOKUP(F147,'Base de Datos'!$A$1:$H$75,6,0),0)</f>
        <v>0</v>
      </c>
      <c r="BG147" s="734">
        <f t="shared" si="154"/>
        <v>0</v>
      </c>
      <c r="BI147" s="705"/>
      <c r="BJ147" s="706">
        <f t="shared" si="155"/>
        <v>0</v>
      </c>
    </row>
    <row r="148" spans="1:62" s="51" customFormat="1" ht="14.25" hidden="1" customHeight="1" x14ac:dyDescent="0.55000000000000004">
      <c r="A148" s="366">
        <v>3</v>
      </c>
      <c r="B148" s="606"/>
      <c r="C148" s="606"/>
      <c r="D148" s="606"/>
      <c r="E148" s="606"/>
      <c r="F148" s="606"/>
      <c r="G148" s="606"/>
      <c r="H148" s="606"/>
      <c r="I148" s="606"/>
      <c r="J148" s="606"/>
      <c r="K148" s="606"/>
      <c r="L148" s="606"/>
      <c r="M148" s="606"/>
      <c r="N148" s="606"/>
      <c r="O148" s="606"/>
      <c r="P148" s="606"/>
      <c r="Q148" s="606"/>
      <c r="R148" s="606"/>
      <c r="S148" s="606"/>
      <c r="T148" s="606"/>
      <c r="U148" s="606"/>
      <c r="V148" s="606"/>
      <c r="W148" s="606"/>
      <c r="X148" s="606"/>
      <c r="Y148" s="606"/>
      <c r="Z148" s="606"/>
      <c r="AA148" s="642" t="s">
        <v>146</v>
      </c>
      <c r="AB148" s="611">
        <f>+AB149+AB154+AB163+AB166</f>
        <v>0</v>
      </c>
      <c r="AC148" s="611">
        <f>+AC149+AC154+AC163+AC166</f>
        <v>0</v>
      </c>
      <c r="AD148" s="609">
        <f>+AD149+AD154+AD163+AD166</f>
        <v>0</v>
      </c>
      <c r="AE148" s="609"/>
      <c r="AF148" s="609"/>
      <c r="AG148" s="609">
        <f>+AG149+AG154+AG163+AG166</f>
        <v>0</v>
      </c>
      <c r="AH148" s="279">
        <f t="shared" si="156"/>
        <v>0</v>
      </c>
      <c r="AI148" s="611">
        <f>+AI149+AI154+AI163+AI166</f>
        <v>0</v>
      </c>
      <c r="AJ148" s="370">
        <f t="shared" ref="AJ148:AV148" si="157">+AJ149+AJ154+AJ163+AJ166</f>
        <v>0</v>
      </c>
      <c r="AK148" s="371">
        <f t="shared" si="157"/>
        <v>0</v>
      </c>
      <c r="AL148" s="370">
        <f t="shared" si="157"/>
        <v>0</v>
      </c>
      <c r="AM148" s="371">
        <f t="shared" si="157"/>
        <v>0</v>
      </c>
      <c r="AN148" s="370">
        <f t="shared" si="157"/>
        <v>0</v>
      </c>
      <c r="AO148" s="371">
        <f t="shared" si="157"/>
        <v>0</v>
      </c>
      <c r="AP148" s="370">
        <f t="shared" si="157"/>
        <v>0</v>
      </c>
      <c r="AQ148" s="371">
        <f t="shared" si="157"/>
        <v>0</v>
      </c>
      <c r="AR148" s="370">
        <f t="shared" si="157"/>
        <v>0</v>
      </c>
      <c r="AS148" s="371">
        <f>+AS149+AS154+AS163+AS166</f>
        <v>0</v>
      </c>
      <c r="AT148" s="370">
        <f>+AT149+AT154+AT163+AT166</f>
        <v>0</v>
      </c>
      <c r="AU148" s="372">
        <f t="shared" si="157"/>
        <v>0</v>
      </c>
      <c r="AV148" s="371">
        <f t="shared" si="157"/>
        <v>0</v>
      </c>
      <c r="AW148" s="373">
        <f t="shared" ref="AW148:BD148" si="158">+AW149+AW154+AW163+AW166</f>
        <v>0</v>
      </c>
      <c r="AX148" s="611">
        <f t="shared" si="158"/>
        <v>0</v>
      </c>
      <c r="AY148" s="279">
        <f t="shared" si="158"/>
        <v>0</v>
      </c>
      <c r="AZ148" s="611">
        <f t="shared" si="158"/>
        <v>0</v>
      </c>
      <c r="BA148" s="279">
        <f t="shared" si="158"/>
        <v>0</v>
      </c>
      <c r="BB148" s="279">
        <f t="shared" ref="BB148" si="159">+BB149+BB154+BB163+BB166</f>
        <v>0</v>
      </c>
      <c r="BC148" s="279"/>
      <c r="BD148" s="373">
        <f t="shared" si="158"/>
        <v>0</v>
      </c>
      <c r="BE148" s="644" t="s">
        <v>0</v>
      </c>
      <c r="BF148" s="279">
        <f t="shared" ref="BF148" si="160">+BF149+BF154+BF163+BF166</f>
        <v>0</v>
      </c>
      <c r="BG148" s="743" t="s">
        <v>0</v>
      </c>
      <c r="BH148" s="1"/>
      <c r="BI148" s="712"/>
      <c r="BJ148" s="706">
        <f t="shared" si="155"/>
        <v>0</v>
      </c>
    </row>
    <row r="149" spans="1:62" ht="15" hidden="1" customHeight="1" x14ac:dyDescent="0.55000000000000004">
      <c r="A149" s="382">
        <v>301</v>
      </c>
      <c r="B149" s="383"/>
      <c r="C149" s="383"/>
      <c r="D149" s="383"/>
      <c r="E149" s="383"/>
      <c r="F149" s="383"/>
      <c r="G149" s="383"/>
      <c r="H149" s="383"/>
      <c r="I149" s="383"/>
      <c r="J149" s="383"/>
      <c r="K149" s="383"/>
      <c r="L149" s="383"/>
      <c r="M149" s="383"/>
      <c r="N149" s="383"/>
      <c r="O149" s="383"/>
      <c r="P149" s="383"/>
      <c r="Q149" s="383"/>
      <c r="R149" s="383"/>
      <c r="S149" s="383"/>
      <c r="T149" s="383"/>
      <c r="U149" s="383"/>
      <c r="V149" s="383"/>
      <c r="W149" s="383"/>
      <c r="X149" s="383"/>
      <c r="Y149" s="383"/>
      <c r="Z149" s="383"/>
      <c r="AA149" s="263" t="s">
        <v>147</v>
      </c>
      <c r="AB149" s="264">
        <f>SUM(AB150:AB153)</f>
        <v>0</v>
      </c>
      <c r="AC149" s="264">
        <f>SUM(AC150:AC153)</f>
        <v>0</v>
      </c>
      <c r="AD149" s="277">
        <f>SUM(AD150:AD153)</f>
        <v>0</v>
      </c>
      <c r="AE149" s="277"/>
      <c r="AF149" s="277"/>
      <c r="AG149" s="277">
        <f>SUM(AG150:AG153)</f>
        <v>0</v>
      </c>
      <c r="AH149" s="272">
        <f t="shared" si="156"/>
        <v>0</v>
      </c>
      <c r="AI149" s="264">
        <f>SUM(AI150:AI153)</f>
        <v>0</v>
      </c>
      <c r="AJ149" s="268">
        <f t="shared" ref="AJ149:AV149" si="161">SUM(AJ150:AJ153)</f>
        <v>0</v>
      </c>
      <c r="AK149" s="267">
        <f t="shared" si="161"/>
        <v>0</v>
      </c>
      <c r="AL149" s="268">
        <f t="shared" si="161"/>
        <v>0</v>
      </c>
      <c r="AM149" s="267">
        <f t="shared" si="161"/>
        <v>0</v>
      </c>
      <c r="AN149" s="268">
        <f t="shared" si="161"/>
        <v>0</v>
      </c>
      <c r="AO149" s="267">
        <f t="shared" si="161"/>
        <v>0</v>
      </c>
      <c r="AP149" s="268">
        <f t="shared" si="161"/>
        <v>0</v>
      </c>
      <c r="AQ149" s="267">
        <f t="shared" si="161"/>
        <v>0</v>
      </c>
      <c r="AR149" s="268">
        <f t="shared" si="161"/>
        <v>0</v>
      </c>
      <c r="AS149" s="267">
        <f>SUM(AS150:AS153)</f>
        <v>0</v>
      </c>
      <c r="AT149" s="268">
        <f>SUM(AT150:AT153)</f>
        <v>0</v>
      </c>
      <c r="AU149" s="269">
        <f t="shared" si="161"/>
        <v>0</v>
      </c>
      <c r="AV149" s="267">
        <f t="shared" si="161"/>
        <v>0</v>
      </c>
      <c r="AW149" s="270">
        <f>SUM(AW150:AW153)</f>
        <v>0</v>
      </c>
      <c r="AX149" s="264">
        <f>SUM(AX150:AX153)</f>
        <v>0</v>
      </c>
      <c r="AY149" s="272">
        <f t="shared" ref="AY149:AY208" si="162">SUM(AI149:AJ149)</f>
        <v>0</v>
      </c>
      <c r="AZ149" s="657">
        <f>SUM(AZ150:AZ153)</f>
        <v>0</v>
      </c>
      <c r="BA149" s="271">
        <f>SUM(BA150:BA153)</f>
        <v>0</v>
      </c>
      <c r="BB149" s="271">
        <f>SUM(BB150:BB153)</f>
        <v>0</v>
      </c>
      <c r="BC149" s="271"/>
      <c r="BD149" s="552">
        <f>SUM(BD150:BD153)</f>
        <v>0</v>
      </c>
      <c r="BE149" s="644" t="e">
        <f t="shared" ref="BE149:BE171" si="163">BD149/AY149</f>
        <v>#DIV/0!</v>
      </c>
      <c r="BF149" s="271">
        <f>SUM(BF150:BF153)</f>
        <v>0</v>
      </c>
      <c r="BG149" s="743" t="e">
        <f t="shared" ref="BG149:BG171" si="164">BF149/BA149</f>
        <v>#DIV/0!</v>
      </c>
      <c r="BI149" s="705"/>
      <c r="BJ149" s="706">
        <f t="shared" si="155"/>
        <v>0</v>
      </c>
    </row>
    <row r="150" spans="1:62" ht="15" hidden="1" customHeight="1" x14ac:dyDescent="0.55000000000000004">
      <c r="A150" s="391">
        <v>30101</v>
      </c>
      <c r="B150" s="658"/>
      <c r="C150" s="658"/>
      <c r="D150" s="658"/>
      <c r="E150" s="658"/>
      <c r="F150" s="658"/>
      <c r="G150" s="658"/>
      <c r="H150" s="658"/>
      <c r="I150" s="658"/>
      <c r="J150" s="658"/>
      <c r="K150" s="658"/>
      <c r="L150" s="658"/>
      <c r="M150" s="658"/>
      <c r="N150" s="658"/>
      <c r="O150" s="658"/>
      <c r="P150" s="658"/>
      <c r="Q150" s="658"/>
      <c r="R150" s="658"/>
      <c r="S150" s="658"/>
      <c r="T150" s="658"/>
      <c r="U150" s="658"/>
      <c r="V150" s="658"/>
      <c r="W150" s="658"/>
      <c r="X150" s="658"/>
      <c r="Y150" s="658"/>
      <c r="Z150" s="658"/>
      <c r="AA150" s="659" t="s">
        <v>148</v>
      </c>
      <c r="AB150" s="660">
        <v>0</v>
      </c>
      <c r="AC150" s="660">
        <v>0</v>
      </c>
      <c r="AD150" s="661"/>
      <c r="AE150" s="661"/>
      <c r="AF150" s="661"/>
      <c r="AG150" s="661"/>
      <c r="AH150" s="272">
        <f t="shared" si="156"/>
        <v>0</v>
      </c>
      <c r="AI150" s="660">
        <v>0</v>
      </c>
      <c r="AJ150" s="274">
        <v>0</v>
      </c>
      <c r="AK150" s="273">
        <v>0</v>
      </c>
      <c r="AL150" s="274">
        <v>0</v>
      </c>
      <c r="AM150" s="273">
        <v>0</v>
      </c>
      <c r="AN150" s="274">
        <v>0</v>
      </c>
      <c r="AO150" s="273">
        <v>0</v>
      </c>
      <c r="AP150" s="274">
        <v>0</v>
      </c>
      <c r="AQ150" s="273">
        <v>0</v>
      </c>
      <c r="AR150" s="274">
        <v>0</v>
      </c>
      <c r="AS150" s="273">
        <v>0</v>
      </c>
      <c r="AT150" s="274">
        <v>0</v>
      </c>
      <c r="AU150" s="275">
        <v>0</v>
      </c>
      <c r="AV150" s="273">
        <v>0</v>
      </c>
      <c r="AW150" s="276">
        <v>0</v>
      </c>
      <c r="AX150" s="660">
        <v>0</v>
      </c>
      <c r="AY150" s="272">
        <f t="shared" si="162"/>
        <v>0</v>
      </c>
      <c r="AZ150" s="660">
        <v>0</v>
      </c>
      <c r="BA150" s="272">
        <v>0</v>
      </c>
      <c r="BB150" s="272">
        <v>0</v>
      </c>
      <c r="BC150" s="272"/>
      <c r="BD150" s="552">
        <v>0</v>
      </c>
      <c r="BE150" s="644" t="e">
        <f t="shared" si="163"/>
        <v>#DIV/0!</v>
      </c>
      <c r="BF150" s="272">
        <v>0</v>
      </c>
      <c r="BG150" s="743" t="e">
        <f t="shared" si="164"/>
        <v>#DIV/0!</v>
      </c>
      <c r="BI150" s="705"/>
      <c r="BJ150" s="706">
        <f t="shared" si="155"/>
        <v>0</v>
      </c>
    </row>
    <row r="151" spans="1:62" ht="15" hidden="1" customHeight="1" x14ac:dyDescent="0.55000000000000004">
      <c r="A151" s="391">
        <v>30102</v>
      </c>
      <c r="B151" s="658"/>
      <c r="C151" s="658"/>
      <c r="D151" s="658"/>
      <c r="E151" s="658"/>
      <c r="F151" s="658"/>
      <c r="G151" s="658"/>
      <c r="H151" s="658"/>
      <c r="I151" s="658"/>
      <c r="J151" s="658"/>
      <c r="K151" s="658"/>
      <c r="L151" s="658"/>
      <c r="M151" s="658"/>
      <c r="N151" s="658"/>
      <c r="O151" s="658"/>
      <c r="P151" s="658"/>
      <c r="Q151" s="658"/>
      <c r="R151" s="658"/>
      <c r="S151" s="658"/>
      <c r="T151" s="658"/>
      <c r="U151" s="658"/>
      <c r="V151" s="658"/>
      <c r="W151" s="658"/>
      <c r="X151" s="658"/>
      <c r="Y151" s="658"/>
      <c r="Z151" s="658"/>
      <c r="AA151" s="659" t="s">
        <v>149</v>
      </c>
      <c r="AB151" s="660">
        <v>0</v>
      </c>
      <c r="AC151" s="660">
        <v>0</v>
      </c>
      <c r="AD151" s="661"/>
      <c r="AE151" s="661"/>
      <c r="AF151" s="661"/>
      <c r="AG151" s="661"/>
      <c r="AH151" s="272">
        <f t="shared" si="156"/>
        <v>0</v>
      </c>
      <c r="AI151" s="660">
        <v>0</v>
      </c>
      <c r="AJ151" s="274">
        <v>0</v>
      </c>
      <c r="AK151" s="273">
        <v>0</v>
      </c>
      <c r="AL151" s="274">
        <v>0</v>
      </c>
      <c r="AM151" s="273">
        <v>0</v>
      </c>
      <c r="AN151" s="274">
        <v>0</v>
      </c>
      <c r="AO151" s="273">
        <v>0</v>
      </c>
      <c r="AP151" s="274">
        <v>0</v>
      </c>
      <c r="AQ151" s="273">
        <v>0</v>
      </c>
      <c r="AR151" s="274">
        <v>0</v>
      </c>
      <c r="AS151" s="273">
        <v>0</v>
      </c>
      <c r="AT151" s="274">
        <v>0</v>
      </c>
      <c r="AU151" s="275">
        <v>0</v>
      </c>
      <c r="AV151" s="273">
        <v>0</v>
      </c>
      <c r="AW151" s="276">
        <v>0</v>
      </c>
      <c r="AX151" s="660">
        <v>0</v>
      </c>
      <c r="AY151" s="272">
        <f t="shared" si="162"/>
        <v>0</v>
      </c>
      <c r="AZ151" s="660">
        <v>0</v>
      </c>
      <c r="BA151" s="272">
        <v>0</v>
      </c>
      <c r="BB151" s="272">
        <v>0</v>
      </c>
      <c r="BC151" s="272"/>
      <c r="BD151" s="552">
        <v>0</v>
      </c>
      <c r="BE151" s="644" t="e">
        <f t="shared" si="163"/>
        <v>#DIV/0!</v>
      </c>
      <c r="BF151" s="272">
        <v>0</v>
      </c>
      <c r="BG151" s="743" t="e">
        <f t="shared" si="164"/>
        <v>#DIV/0!</v>
      </c>
      <c r="BI151" s="705"/>
      <c r="BJ151" s="706">
        <f t="shared" si="155"/>
        <v>0</v>
      </c>
    </row>
    <row r="152" spans="1:62" ht="15" hidden="1" customHeight="1" x14ac:dyDescent="0.55000000000000004">
      <c r="A152" s="391">
        <v>30103</v>
      </c>
      <c r="B152" s="658"/>
      <c r="C152" s="658"/>
      <c r="D152" s="658"/>
      <c r="E152" s="658"/>
      <c r="F152" s="658"/>
      <c r="G152" s="658"/>
      <c r="H152" s="658"/>
      <c r="I152" s="658"/>
      <c r="J152" s="658"/>
      <c r="K152" s="658"/>
      <c r="L152" s="658"/>
      <c r="M152" s="658"/>
      <c r="N152" s="658"/>
      <c r="O152" s="658"/>
      <c r="P152" s="658"/>
      <c r="Q152" s="658"/>
      <c r="R152" s="658"/>
      <c r="S152" s="658"/>
      <c r="T152" s="658"/>
      <c r="U152" s="658"/>
      <c r="V152" s="658"/>
      <c r="W152" s="658"/>
      <c r="X152" s="658"/>
      <c r="Y152" s="658"/>
      <c r="Z152" s="658"/>
      <c r="AA152" s="659" t="s">
        <v>150</v>
      </c>
      <c r="AB152" s="660">
        <v>0</v>
      </c>
      <c r="AC152" s="660">
        <v>0</v>
      </c>
      <c r="AD152" s="661"/>
      <c r="AE152" s="661"/>
      <c r="AF152" s="661"/>
      <c r="AG152" s="661"/>
      <c r="AH152" s="272">
        <f t="shared" si="156"/>
        <v>0</v>
      </c>
      <c r="AI152" s="660">
        <v>0</v>
      </c>
      <c r="AJ152" s="274">
        <v>0</v>
      </c>
      <c r="AK152" s="273">
        <v>0</v>
      </c>
      <c r="AL152" s="274">
        <v>0</v>
      </c>
      <c r="AM152" s="273">
        <v>0</v>
      </c>
      <c r="AN152" s="274">
        <v>0</v>
      </c>
      <c r="AO152" s="273">
        <v>0</v>
      </c>
      <c r="AP152" s="274">
        <v>0</v>
      </c>
      <c r="AQ152" s="273">
        <v>0</v>
      </c>
      <c r="AR152" s="274">
        <v>0</v>
      </c>
      <c r="AS152" s="273">
        <v>0</v>
      </c>
      <c r="AT152" s="274">
        <v>0</v>
      </c>
      <c r="AU152" s="275">
        <v>0</v>
      </c>
      <c r="AV152" s="273">
        <v>0</v>
      </c>
      <c r="AW152" s="276">
        <v>0</v>
      </c>
      <c r="AX152" s="660">
        <v>0</v>
      </c>
      <c r="AY152" s="272">
        <f t="shared" si="162"/>
        <v>0</v>
      </c>
      <c r="AZ152" s="660">
        <v>0</v>
      </c>
      <c r="BA152" s="272">
        <v>0</v>
      </c>
      <c r="BB152" s="272">
        <v>0</v>
      </c>
      <c r="BC152" s="272"/>
      <c r="BD152" s="552">
        <v>0</v>
      </c>
      <c r="BE152" s="644" t="e">
        <f t="shared" si="163"/>
        <v>#DIV/0!</v>
      </c>
      <c r="BF152" s="272">
        <v>0</v>
      </c>
      <c r="BG152" s="743" t="e">
        <f t="shared" si="164"/>
        <v>#DIV/0!</v>
      </c>
      <c r="BI152" s="705"/>
      <c r="BJ152" s="706">
        <f t="shared" si="155"/>
        <v>0</v>
      </c>
    </row>
    <row r="153" spans="1:62" ht="15" hidden="1" customHeight="1" x14ac:dyDescent="0.55000000000000004">
      <c r="A153" s="391">
        <v>30104</v>
      </c>
      <c r="B153" s="658"/>
      <c r="C153" s="658"/>
      <c r="D153" s="658"/>
      <c r="E153" s="658"/>
      <c r="F153" s="658"/>
      <c r="G153" s="658"/>
      <c r="H153" s="658"/>
      <c r="I153" s="658"/>
      <c r="J153" s="658"/>
      <c r="K153" s="658"/>
      <c r="L153" s="658"/>
      <c r="M153" s="658"/>
      <c r="N153" s="658"/>
      <c r="O153" s="658"/>
      <c r="P153" s="658"/>
      <c r="Q153" s="658"/>
      <c r="R153" s="658"/>
      <c r="S153" s="658"/>
      <c r="T153" s="658"/>
      <c r="U153" s="658"/>
      <c r="V153" s="658"/>
      <c r="W153" s="658"/>
      <c r="X153" s="658"/>
      <c r="Y153" s="658"/>
      <c r="Z153" s="658"/>
      <c r="AA153" s="659" t="s">
        <v>151</v>
      </c>
      <c r="AB153" s="660">
        <v>0</v>
      </c>
      <c r="AC153" s="660">
        <v>0</v>
      </c>
      <c r="AD153" s="661"/>
      <c r="AE153" s="661"/>
      <c r="AF153" s="661"/>
      <c r="AG153" s="661"/>
      <c r="AH153" s="272">
        <f t="shared" si="156"/>
        <v>0</v>
      </c>
      <c r="AI153" s="660">
        <v>0</v>
      </c>
      <c r="AJ153" s="274">
        <v>0</v>
      </c>
      <c r="AK153" s="273">
        <v>0</v>
      </c>
      <c r="AL153" s="274">
        <v>0</v>
      </c>
      <c r="AM153" s="273">
        <v>0</v>
      </c>
      <c r="AN153" s="274">
        <v>0</v>
      </c>
      <c r="AO153" s="273">
        <v>0</v>
      </c>
      <c r="AP153" s="274">
        <v>0</v>
      </c>
      <c r="AQ153" s="273">
        <v>0</v>
      </c>
      <c r="AR153" s="274">
        <v>0</v>
      </c>
      <c r="AS153" s="273">
        <v>0</v>
      </c>
      <c r="AT153" s="274">
        <v>0</v>
      </c>
      <c r="AU153" s="275">
        <v>0</v>
      </c>
      <c r="AV153" s="273">
        <v>0</v>
      </c>
      <c r="AW153" s="276">
        <v>0</v>
      </c>
      <c r="AX153" s="660">
        <v>0</v>
      </c>
      <c r="AY153" s="272">
        <f t="shared" si="162"/>
        <v>0</v>
      </c>
      <c r="AZ153" s="660">
        <v>0</v>
      </c>
      <c r="BA153" s="272">
        <v>0</v>
      </c>
      <c r="BB153" s="272">
        <v>0</v>
      </c>
      <c r="BC153" s="272"/>
      <c r="BD153" s="552">
        <v>0</v>
      </c>
      <c r="BE153" s="644" t="e">
        <f t="shared" si="163"/>
        <v>#DIV/0!</v>
      </c>
      <c r="BF153" s="272">
        <v>0</v>
      </c>
      <c r="BG153" s="743" t="e">
        <f t="shared" si="164"/>
        <v>#DIV/0!</v>
      </c>
      <c r="BI153" s="705"/>
      <c r="BJ153" s="706">
        <f t="shared" si="155"/>
        <v>0</v>
      </c>
    </row>
    <row r="154" spans="1:62" ht="15" hidden="1" customHeight="1" x14ac:dyDescent="0.55000000000000004">
      <c r="A154" s="382">
        <v>302</v>
      </c>
      <c r="B154" s="383"/>
      <c r="C154" s="383"/>
      <c r="D154" s="383"/>
      <c r="E154" s="383"/>
      <c r="F154" s="383"/>
      <c r="G154" s="383"/>
      <c r="H154" s="383"/>
      <c r="I154" s="383"/>
      <c r="J154" s="383"/>
      <c r="K154" s="383"/>
      <c r="L154" s="383"/>
      <c r="M154" s="383"/>
      <c r="N154" s="383"/>
      <c r="O154" s="383"/>
      <c r="P154" s="383"/>
      <c r="Q154" s="383"/>
      <c r="R154" s="383"/>
      <c r="S154" s="383"/>
      <c r="T154" s="383"/>
      <c r="U154" s="383"/>
      <c r="V154" s="383"/>
      <c r="W154" s="383"/>
      <c r="X154" s="383"/>
      <c r="Y154" s="383"/>
      <c r="Z154" s="383"/>
      <c r="AA154" s="263" t="s">
        <v>152</v>
      </c>
      <c r="AB154" s="264">
        <f>SUM(AB155:AB162)</f>
        <v>0</v>
      </c>
      <c r="AC154" s="264">
        <f>SUM(AC155:AC162)</f>
        <v>0</v>
      </c>
      <c r="AD154" s="277">
        <f>SUM(AD155:AD162)</f>
        <v>0</v>
      </c>
      <c r="AE154" s="277"/>
      <c r="AF154" s="277"/>
      <c r="AG154" s="277">
        <f>SUM(AG155:AG162)</f>
        <v>0</v>
      </c>
      <c r="AH154" s="272">
        <f t="shared" si="156"/>
        <v>0</v>
      </c>
      <c r="AI154" s="264">
        <f>SUM(AI155:AI162)</f>
        <v>0</v>
      </c>
      <c r="AJ154" s="268">
        <f t="shared" ref="AJ154:AV154" si="165">SUM(AJ155:AJ162)</f>
        <v>0</v>
      </c>
      <c r="AK154" s="267">
        <f t="shared" si="165"/>
        <v>0</v>
      </c>
      <c r="AL154" s="268">
        <f t="shared" si="165"/>
        <v>0</v>
      </c>
      <c r="AM154" s="267">
        <f t="shared" si="165"/>
        <v>0</v>
      </c>
      <c r="AN154" s="268">
        <f t="shared" si="165"/>
        <v>0</v>
      </c>
      <c r="AO154" s="267">
        <f t="shared" si="165"/>
        <v>0</v>
      </c>
      <c r="AP154" s="268">
        <f t="shared" si="165"/>
        <v>0</v>
      </c>
      <c r="AQ154" s="267">
        <f t="shared" si="165"/>
        <v>0</v>
      </c>
      <c r="AR154" s="268">
        <f t="shared" si="165"/>
        <v>0</v>
      </c>
      <c r="AS154" s="267">
        <f>SUM(AS155:AS162)</f>
        <v>0</v>
      </c>
      <c r="AT154" s="268">
        <f>SUM(AT155:AT162)</f>
        <v>0</v>
      </c>
      <c r="AU154" s="269">
        <f t="shared" si="165"/>
        <v>0</v>
      </c>
      <c r="AV154" s="267">
        <f t="shared" si="165"/>
        <v>0</v>
      </c>
      <c r="AW154" s="270">
        <f>SUM(AW155:AW162)</f>
        <v>0</v>
      </c>
      <c r="AX154" s="264">
        <f>SUM(AX155:AX162)</f>
        <v>0</v>
      </c>
      <c r="AY154" s="272">
        <f t="shared" si="162"/>
        <v>0</v>
      </c>
      <c r="AZ154" s="657">
        <f>SUM(AZ155:AZ162)</f>
        <v>0</v>
      </c>
      <c r="BA154" s="271">
        <f>SUM(BA155:BA162)</f>
        <v>0</v>
      </c>
      <c r="BB154" s="271">
        <f>SUM(BB155:BB162)</f>
        <v>0</v>
      </c>
      <c r="BC154" s="271"/>
      <c r="BD154" s="552">
        <f>SUM(BD155:BD162)</f>
        <v>0</v>
      </c>
      <c r="BE154" s="644" t="e">
        <f t="shared" si="163"/>
        <v>#DIV/0!</v>
      </c>
      <c r="BF154" s="271">
        <f>SUM(BF155:BF162)</f>
        <v>0</v>
      </c>
      <c r="BG154" s="743" t="e">
        <f t="shared" si="164"/>
        <v>#DIV/0!</v>
      </c>
      <c r="BI154" s="705"/>
      <c r="BJ154" s="706">
        <f t="shared" si="155"/>
        <v>0</v>
      </c>
    </row>
    <row r="155" spans="1:62" ht="15" hidden="1" customHeight="1" x14ac:dyDescent="0.55000000000000004">
      <c r="A155" s="391">
        <v>30201</v>
      </c>
      <c r="B155" s="658"/>
      <c r="C155" s="658"/>
      <c r="D155" s="658"/>
      <c r="E155" s="658"/>
      <c r="F155" s="658"/>
      <c r="G155" s="658"/>
      <c r="H155" s="658"/>
      <c r="I155" s="658"/>
      <c r="J155" s="658"/>
      <c r="K155" s="658"/>
      <c r="L155" s="658"/>
      <c r="M155" s="658"/>
      <c r="N155" s="658"/>
      <c r="O155" s="658"/>
      <c r="P155" s="658"/>
      <c r="Q155" s="658"/>
      <c r="R155" s="658"/>
      <c r="S155" s="658"/>
      <c r="T155" s="658"/>
      <c r="U155" s="658"/>
      <c r="V155" s="658"/>
      <c r="W155" s="658"/>
      <c r="X155" s="658"/>
      <c r="Y155" s="658"/>
      <c r="Z155" s="658"/>
      <c r="AA155" s="659" t="s">
        <v>153</v>
      </c>
      <c r="AB155" s="660">
        <v>0</v>
      </c>
      <c r="AC155" s="660">
        <v>0</v>
      </c>
      <c r="AD155" s="661"/>
      <c r="AE155" s="661"/>
      <c r="AF155" s="661"/>
      <c r="AG155" s="661"/>
      <c r="AH155" s="272">
        <f t="shared" si="156"/>
        <v>0</v>
      </c>
      <c r="AI155" s="660">
        <v>0</v>
      </c>
      <c r="AJ155" s="274">
        <v>0</v>
      </c>
      <c r="AK155" s="273">
        <v>0</v>
      </c>
      <c r="AL155" s="274">
        <v>0</v>
      </c>
      <c r="AM155" s="273">
        <v>0</v>
      </c>
      <c r="AN155" s="274">
        <v>0</v>
      </c>
      <c r="AO155" s="273">
        <v>0</v>
      </c>
      <c r="AP155" s="274">
        <v>0</v>
      </c>
      <c r="AQ155" s="273">
        <v>0</v>
      </c>
      <c r="AR155" s="274">
        <v>0</v>
      </c>
      <c r="AS155" s="273">
        <v>0</v>
      </c>
      <c r="AT155" s="274">
        <v>0</v>
      </c>
      <c r="AU155" s="275">
        <v>0</v>
      </c>
      <c r="AV155" s="273">
        <v>0</v>
      </c>
      <c r="AW155" s="276">
        <v>0</v>
      </c>
      <c r="AX155" s="660">
        <v>0</v>
      </c>
      <c r="AY155" s="272">
        <f t="shared" si="162"/>
        <v>0</v>
      </c>
      <c r="AZ155" s="660">
        <v>0</v>
      </c>
      <c r="BA155" s="272">
        <v>0</v>
      </c>
      <c r="BB155" s="272">
        <v>0</v>
      </c>
      <c r="BC155" s="272"/>
      <c r="BD155" s="552">
        <v>0</v>
      </c>
      <c r="BE155" s="644" t="e">
        <f t="shared" si="163"/>
        <v>#DIV/0!</v>
      </c>
      <c r="BF155" s="272">
        <v>0</v>
      </c>
      <c r="BG155" s="743" t="e">
        <f t="shared" si="164"/>
        <v>#DIV/0!</v>
      </c>
      <c r="BI155" s="705"/>
      <c r="BJ155" s="706">
        <f t="shared" si="155"/>
        <v>0</v>
      </c>
    </row>
    <row r="156" spans="1:62" ht="15" hidden="1" customHeight="1" x14ac:dyDescent="0.55000000000000004">
      <c r="A156" s="391">
        <v>30202</v>
      </c>
      <c r="B156" s="658"/>
      <c r="C156" s="658"/>
      <c r="D156" s="658"/>
      <c r="E156" s="658"/>
      <c r="F156" s="658"/>
      <c r="G156" s="658"/>
      <c r="H156" s="658"/>
      <c r="I156" s="658"/>
      <c r="J156" s="658"/>
      <c r="K156" s="658"/>
      <c r="L156" s="658"/>
      <c r="M156" s="658"/>
      <c r="N156" s="658"/>
      <c r="O156" s="658"/>
      <c r="P156" s="658"/>
      <c r="Q156" s="658"/>
      <c r="R156" s="658"/>
      <c r="S156" s="658"/>
      <c r="T156" s="658"/>
      <c r="U156" s="658"/>
      <c r="V156" s="658"/>
      <c r="W156" s="658"/>
      <c r="X156" s="658"/>
      <c r="Y156" s="658"/>
      <c r="Z156" s="658"/>
      <c r="AA156" s="659" t="s">
        <v>154</v>
      </c>
      <c r="AB156" s="660">
        <v>0</v>
      </c>
      <c r="AC156" s="660">
        <v>0</v>
      </c>
      <c r="AD156" s="661"/>
      <c r="AE156" s="661"/>
      <c r="AF156" s="661"/>
      <c r="AG156" s="661"/>
      <c r="AH156" s="272">
        <f t="shared" si="156"/>
        <v>0</v>
      </c>
      <c r="AI156" s="660">
        <v>0</v>
      </c>
      <c r="AJ156" s="274">
        <v>0</v>
      </c>
      <c r="AK156" s="273">
        <v>0</v>
      </c>
      <c r="AL156" s="274">
        <v>0</v>
      </c>
      <c r="AM156" s="273">
        <v>0</v>
      </c>
      <c r="AN156" s="274">
        <v>0</v>
      </c>
      <c r="AO156" s="273">
        <v>0</v>
      </c>
      <c r="AP156" s="274">
        <v>0</v>
      </c>
      <c r="AQ156" s="273">
        <v>0</v>
      </c>
      <c r="AR156" s="274">
        <v>0</v>
      </c>
      <c r="AS156" s="273">
        <v>0</v>
      </c>
      <c r="AT156" s="274">
        <v>0</v>
      </c>
      <c r="AU156" s="275">
        <v>0</v>
      </c>
      <c r="AV156" s="273">
        <v>0</v>
      </c>
      <c r="AW156" s="276">
        <v>0</v>
      </c>
      <c r="AX156" s="660">
        <v>0</v>
      </c>
      <c r="AY156" s="272">
        <f t="shared" si="162"/>
        <v>0</v>
      </c>
      <c r="AZ156" s="660">
        <v>0</v>
      </c>
      <c r="BA156" s="272">
        <v>0</v>
      </c>
      <c r="BB156" s="272">
        <v>0</v>
      </c>
      <c r="BC156" s="272"/>
      <c r="BD156" s="552">
        <v>0</v>
      </c>
      <c r="BE156" s="644" t="e">
        <f t="shared" si="163"/>
        <v>#DIV/0!</v>
      </c>
      <c r="BF156" s="272">
        <v>0</v>
      </c>
      <c r="BG156" s="743" t="e">
        <f t="shared" si="164"/>
        <v>#DIV/0!</v>
      </c>
      <c r="BI156" s="705"/>
      <c r="BJ156" s="706">
        <f t="shared" si="155"/>
        <v>0</v>
      </c>
    </row>
    <row r="157" spans="1:62" ht="15" hidden="1" customHeight="1" x14ac:dyDescent="0.55000000000000004">
      <c r="A157" s="391">
        <v>30203</v>
      </c>
      <c r="B157" s="658"/>
      <c r="C157" s="658"/>
      <c r="D157" s="658"/>
      <c r="E157" s="658"/>
      <c r="F157" s="658"/>
      <c r="G157" s="658"/>
      <c r="H157" s="658"/>
      <c r="I157" s="658"/>
      <c r="J157" s="658"/>
      <c r="K157" s="658"/>
      <c r="L157" s="658"/>
      <c r="M157" s="658"/>
      <c r="N157" s="658"/>
      <c r="O157" s="658"/>
      <c r="P157" s="658"/>
      <c r="Q157" s="658"/>
      <c r="R157" s="658"/>
      <c r="S157" s="658"/>
      <c r="T157" s="658"/>
      <c r="U157" s="658"/>
      <c r="V157" s="658"/>
      <c r="W157" s="658"/>
      <c r="X157" s="658"/>
      <c r="Y157" s="658"/>
      <c r="Z157" s="658"/>
      <c r="AA157" s="659" t="s">
        <v>155</v>
      </c>
      <c r="AB157" s="660">
        <v>0</v>
      </c>
      <c r="AC157" s="660">
        <v>0</v>
      </c>
      <c r="AD157" s="662"/>
      <c r="AE157" s="662"/>
      <c r="AF157" s="662"/>
      <c r="AG157" s="661"/>
      <c r="AH157" s="272">
        <f t="shared" si="156"/>
        <v>0</v>
      </c>
      <c r="AI157" s="660">
        <v>0</v>
      </c>
      <c r="AJ157" s="274">
        <v>0</v>
      </c>
      <c r="AK157" s="273">
        <v>0</v>
      </c>
      <c r="AL157" s="274">
        <v>0</v>
      </c>
      <c r="AM157" s="273">
        <v>0</v>
      </c>
      <c r="AN157" s="274">
        <v>0</v>
      </c>
      <c r="AO157" s="273">
        <v>0</v>
      </c>
      <c r="AP157" s="274">
        <v>0</v>
      </c>
      <c r="AQ157" s="273">
        <v>0</v>
      </c>
      <c r="AR157" s="274">
        <v>0</v>
      </c>
      <c r="AS157" s="273">
        <v>0</v>
      </c>
      <c r="AT157" s="274">
        <v>0</v>
      </c>
      <c r="AU157" s="275">
        <v>0</v>
      </c>
      <c r="AV157" s="273">
        <v>0</v>
      </c>
      <c r="AW157" s="276">
        <v>0</v>
      </c>
      <c r="AX157" s="660">
        <v>0</v>
      </c>
      <c r="AY157" s="272">
        <f t="shared" si="162"/>
        <v>0</v>
      </c>
      <c r="AZ157" s="660">
        <v>0</v>
      </c>
      <c r="BA157" s="272">
        <v>0</v>
      </c>
      <c r="BB157" s="272">
        <v>0</v>
      </c>
      <c r="BC157" s="272"/>
      <c r="BD157" s="552">
        <v>0</v>
      </c>
      <c r="BE157" s="644" t="e">
        <f t="shared" si="163"/>
        <v>#DIV/0!</v>
      </c>
      <c r="BF157" s="272">
        <v>0</v>
      </c>
      <c r="BG157" s="743" t="e">
        <f t="shared" si="164"/>
        <v>#DIV/0!</v>
      </c>
      <c r="BI157" s="705"/>
      <c r="BJ157" s="706">
        <f t="shared" si="155"/>
        <v>0</v>
      </c>
    </row>
    <row r="158" spans="1:62" ht="15" hidden="1" customHeight="1" x14ac:dyDescent="0.55000000000000004">
      <c r="A158" s="391">
        <v>30204</v>
      </c>
      <c r="B158" s="658"/>
      <c r="C158" s="658"/>
      <c r="D158" s="658"/>
      <c r="E158" s="658"/>
      <c r="F158" s="658"/>
      <c r="G158" s="658"/>
      <c r="H158" s="658"/>
      <c r="I158" s="658"/>
      <c r="J158" s="658"/>
      <c r="K158" s="658"/>
      <c r="L158" s="658"/>
      <c r="M158" s="658"/>
      <c r="N158" s="658"/>
      <c r="O158" s="658"/>
      <c r="P158" s="658"/>
      <c r="Q158" s="658"/>
      <c r="R158" s="658"/>
      <c r="S158" s="658"/>
      <c r="T158" s="658"/>
      <c r="U158" s="658"/>
      <c r="V158" s="658"/>
      <c r="W158" s="658"/>
      <c r="X158" s="658"/>
      <c r="Y158" s="658"/>
      <c r="Z158" s="658"/>
      <c r="AA158" s="659" t="s">
        <v>156</v>
      </c>
      <c r="AB158" s="660">
        <v>0</v>
      </c>
      <c r="AC158" s="660">
        <v>0</v>
      </c>
      <c r="AD158" s="662"/>
      <c r="AE158" s="662"/>
      <c r="AF158" s="662"/>
      <c r="AG158" s="661"/>
      <c r="AH158" s="272">
        <f t="shared" si="156"/>
        <v>0</v>
      </c>
      <c r="AI158" s="660">
        <v>0</v>
      </c>
      <c r="AJ158" s="274">
        <v>0</v>
      </c>
      <c r="AK158" s="273">
        <v>0</v>
      </c>
      <c r="AL158" s="274">
        <v>0</v>
      </c>
      <c r="AM158" s="273">
        <v>0</v>
      </c>
      <c r="AN158" s="274">
        <v>0</v>
      </c>
      <c r="AO158" s="273">
        <v>0</v>
      </c>
      <c r="AP158" s="274">
        <v>0</v>
      </c>
      <c r="AQ158" s="273">
        <v>0</v>
      </c>
      <c r="AR158" s="274">
        <v>0</v>
      </c>
      <c r="AS158" s="273">
        <v>0</v>
      </c>
      <c r="AT158" s="274">
        <v>0</v>
      </c>
      <c r="AU158" s="275">
        <v>0</v>
      </c>
      <c r="AV158" s="273">
        <v>0</v>
      </c>
      <c r="AW158" s="276">
        <v>0</v>
      </c>
      <c r="AX158" s="660">
        <v>0</v>
      </c>
      <c r="AY158" s="272">
        <f t="shared" si="162"/>
        <v>0</v>
      </c>
      <c r="AZ158" s="660">
        <v>0</v>
      </c>
      <c r="BA158" s="272">
        <v>0</v>
      </c>
      <c r="BB158" s="272">
        <v>0</v>
      </c>
      <c r="BC158" s="272"/>
      <c r="BD158" s="552">
        <v>0</v>
      </c>
      <c r="BE158" s="644" t="e">
        <f t="shared" si="163"/>
        <v>#DIV/0!</v>
      </c>
      <c r="BF158" s="272">
        <v>0</v>
      </c>
      <c r="BG158" s="743" t="e">
        <f t="shared" si="164"/>
        <v>#DIV/0!</v>
      </c>
      <c r="BI158" s="705"/>
      <c r="BJ158" s="706">
        <f t="shared" si="155"/>
        <v>0</v>
      </c>
    </row>
    <row r="159" spans="1:62" ht="15" hidden="1" customHeight="1" x14ac:dyDescent="0.55000000000000004">
      <c r="A159" s="391">
        <v>30205</v>
      </c>
      <c r="B159" s="658"/>
      <c r="C159" s="658"/>
      <c r="D159" s="658"/>
      <c r="E159" s="658"/>
      <c r="F159" s="658"/>
      <c r="G159" s="658"/>
      <c r="H159" s="658"/>
      <c r="I159" s="658"/>
      <c r="J159" s="658"/>
      <c r="K159" s="658"/>
      <c r="L159" s="658"/>
      <c r="M159" s="658"/>
      <c r="N159" s="658"/>
      <c r="O159" s="658"/>
      <c r="P159" s="658"/>
      <c r="Q159" s="658"/>
      <c r="R159" s="658"/>
      <c r="S159" s="658"/>
      <c r="T159" s="658"/>
      <c r="U159" s="658"/>
      <c r="V159" s="658"/>
      <c r="W159" s="658"/>
      <c r="X159" s="658"/>
      <c r="Y159" s="658"/>
      <c r="Z159" s="658"/>
      <c r="AA159" s="659" t="s">
        <v>157</v>
      </c>
      <c r="AB159" s="660">
        <v>0</v>
      </c>
      <c r="AC159" s="660">
        <v>0</v>
      </c>
      <c r="AD159" s="662"/>
      <c r="AE159" s="662"/>
      <c r="AF159" s="662"/>
      <c r="AG159" s="661"/>
      <c r="AH159" s="272">
        <f t="shared" si="156"/>
        <v>0</v>
      </c>
      <c r="AI159" s="660">
        <v>0</v>
      </c>
      <c r="AJ159" s="274">
        <v>0</v>
      </c>
      <c r="AK159" s="273">
        <v>0</v>
      </c>
      <c r="AL159" s="274">
        <v>0</v>
      </c>
      <c r="AM159" s="273">
        <v>0</v>
      </c>
      <c r="AN159" s="274">
        <v>0</v>
      </c>
      <c r="AO159" s="273">
        <v>0</v>
      </c>
      <c r="AP159" s="274">
        <v>0</v>
      </c>
      <c r="AQ159" s="273">
        <v>0</v>
      </c>
      <c r="AR159" s="274">
        <v>0</v>
      </c>
      <c r="AS159" s="273">
        <v>0</v>
      </c>
      <c r="AT159" s="274">
        <v>0</v>
      </c>
      <c r="AU159" s="275">
        <v>0</v>
      </c>
      <c r="AV159" s="273">
        <v>0</v>
      </c>
      <c r="AW159" s="276">
        <v>0</v>
      </c>
      <c r="AX159" s="660">
        <v>0</v>
      </c>
      <c r="AY159" s="272">
        <f t="shared" si="162"/>
        <v>0</v>
      </c>
      <c r="AZ159" s="660">
        <v>0</v>
      </c>
      <c r="BA159" s="272">
        <v>0</v>
      </c>
      <c r="BB159" s="272">
        <v>0</v>
      </c>
      <c r="BC159" s="272"/>
      <c r="BD159" s="552">
        <v>0</v>
      </c>
      <c r="BE159" s="644" t="e">
        <f t="shared" si="163"/>
        <v>#DIV/0!</v>
      </c>
      <c r="BF159" s="272">
        <v>0</v>
      </c>
      <c r="BG159" s="743" t="e">
        <f t="shared" si="164"/>
        <v>#DIV/0!</v>
      </c>
      <c r="BI159" s="705"/>
      <c r="BJ159" s="706">
        <f t="shared" si="155"/>
        <v>0</v>
      </c>
    </row>
    <row r="160" spans="1:62" ht="15" hidden="1" customHeight="1" x14ac:dyDescent="0.55000000000000004">
      <c r="A160" s="391">
        <v>30206</v>
      </c>
      <c r="B160" s="658"/>
      <c r="C160" s="658"/>
      <c r="D160" s="658"/>
      <c r="E160" s="658"/>
      <c r="F160" s="658"/>
      <c r="G160" s="658"/>
      <c r="H160" s="658"/>
      <c r="I160" s="658"/>
      <c r="J160" s="658"/>
      <c r="K160" s="658"/>
      <c r="L160" s="658"/>
      <c r="M160" s="658"/>
      <c r="N160" s="658"/>
      <c r="O160" s="658"/>
      <c r="P160" s="658"/>
      <c r="Q160" s="658"/>
      <c r="R160" s="658"/>
      <c r="S160" s="658"/>
      <c r="T160" s="658"/>
      <c r="U160" s="658"/>
      <c r="V160" s="658"/>
      <c r="W160" s="658"/>
      <c r="X160" s="658"/>
      <c r="Y160" s="658"/>
      <c r="Z160" s="658"/>
      <c r="AA160" s="659" t="s">
        <v>158</v>
      </c>
      <c r="AB160" s="660">
        <v>0</v>
      </c>
      <c r="AC160" s="660">
        <v>0</v>
      </c>
      <c r="AD160" s="662"/>
      <c r="AE160" s="662"/>
      <c r="AF160" s="662"/>
      <c r="AG160" s="661"/>
      <c r="AH160" s="272">
        <f t="shared" si="156"/>
        <v>0</v>
      </c>
      <c r="AI160" s="660">
        <v>0</v>
      </c>
      <c r="AJ160" s="274">
        <v>0</v>
      </c>
      <c r="AK160" s="273">
        <v>0</v>
      </c>
      <c r="AL160" s="274">
        <v>0</v>
      </c>
      <c r="AM160" s="273">
        <v>0</v>
      </c>
      <c r="AN160" s="274">
        <v>0</v>
      </c>
      <c r="AO160" s="273">
        <v>0</v>
      </c>
      <c r="AP160" s="274">
        <v>0</v>
      </c>
      <c r="AQ160" s="273">
        <v>0</v>
      </c>
      <c r="AR160" s="274">
        <v>0</v>
      </c>
      <c r="AS160" s="273">
        <v>0</v>
      </c>
      <c r="AT160" s="274">
        <v>0</v>
      </c>
      <c r="AU160" s="275">
        <v>0</v>
      </c>
      <c r="AV160" s="273">
        <v>0</v>
      </c>
      <c r="AW160" s="276">
        <v>0</v>
      </c>
      <c r="AX160" s="660">
        <v>0</v>
      </c>
      <c r="AY160" s="272">
        <f t="shared" si="162"/>
        <v>0</v>
      </c>
      <c r="AZ160" s="660">
        <v>0</v>
      </c>
      <c r="BA160" s="272">
        <v>0</v>
      </c>
      <c r="BB160" s="272">
        <v>0</v>
      </c>
      <c r="BC160" s="272"/>
      <c r="BD160" s="552">
        <v>0</v>
      </c>
      <c r="BE160" s="644" t="e">
        <f t="shared" si="163"/>
        <v>#DIV/0!</v>
      </c>
      <c r="BF160" s="272">
        <v>0</v>
      </c>
      <c r="BG160" s="743" t="e">
        <f t="shared" si="164"/>
        <v>#DIV/0!</v>
      </c>
      <c r="BI160" s="705"/>
      <c r="BJ160" s="706">
        <f t="shared" si="155"/>
        <v>0</v>
      </c>
    </row>
    <row r="161" spans="1:62" ht="15" hidden="1" customHeight="1" x14ac:dyDescent="0.55000000000000004">
      <c r="A161" s="391">
        <v>30207</v>
      </c>
      <c r="B161" s="658"/>
      <c r="C161" s="658"/>
      <c r="D161" s="658"/>
      <c r="E161" s="658"/>
      <c r="F161" s="658"/>
      <c r="G161" s="658"/>
      <c r="H161" s="658"/>
      <c r="I161" s="658"/>
      <c r="J161" s="658"/>
      <c r="K161" s="658"/>
      <c r="L161" s="658"/>
      <c r="M161" s="658"/>
      <c r="N161" s="658"/>
      <c r="O161" s="658"/>
      <c r="P161" s="658"/>
      <c r="Q161" s="658"/>
      <c r="R161" s="658"/>
      <c r="S161" s="658"/>
      <c r="T161" s="658"/>
      <c r="U161" s="658"/>
      <c r="V161" s="658"/>
      <c r="W161" s="658"/>
      <c r="X161" s="658"/>
      <c r="Y161" s="658"/>
      <c r="Z161" s="658"/>
      <c r="AA161" s="659" t="s">
        <v>159</v>
      </c>
      <c r="AB161" s="660">
        <v>0</v>
      </c>
      <c r="AC161" s="660">
        <v>0</v>
      </c>
      <c r="AD161" s="662"/>
      <c r="AE161" s="662"/>
      <c r="AF161" s="662"/>
      <c r="AG161" s="661"/>
      <c r="AH161" s="272">
        <f t="shared" si="156"/>
        <v>0</v>
      </c>
      <c r="AI161" s="660">
        <v>0</v>
      </c>
      <c r="AJ161" s="274">
        <v>0</v>
      </c>
      <c r="AK161" s="273">
        <v>0</v>
      </c>
      <c r="AL161" s="274">
        <v>0</v>
      </c>
      <c r="AM161" s="273">
        <v>0</v>
      </c>
      <c r="AN161" s="274">
        <v>0</v>
      </c>
      <c r="AO161" s="273">
        <v>0</v>
      </c>
      <c r="AP161" s="274">
        <v>0</v>
      </c>
      <c r="AQ161" s="273">
        <v>0</v>
      </c>
      <c r="AR161" s="274">
        <v>0</v>
      </c>
      <c r="AS161" s="273">
        <v>0</v>
      </c>
      <c r="AT161" s="274">
        <v>0</v>
      </c>
      <c r="AU161" s="275">
        <v>0</v>
      </c>
      <c r="AV161" s="273">
        <v>0</v>
      </c>
      <c r="AW161" s="276">
        <v>0</v>
      </c>
      <c r="AX161" s="660">
        <v>0</v>
      </c>
      <c r="AY161" s="272">
        <f t="shared" si="162"/>
        <v>0</v>
      </c>
      <c r="AZ161" s="660">
        <v>0</v>
      </c>
      <c r="BA161" s="272">
        <v>0</v>
      </c>
      <c r="BB161" s="272">
        <v>0</v>
      </c>
      <c r="BC161" s="272"/>
      <c r="BD161" s="552">
        <v>0</v>
      </c>
      <c r="BE161" s="644" t="e">
        <f t="shared" si="163"/>
        <v>#DIV/0!</v>
      </c>
      <c r="BF161" s="272">
        <v>0</v>
      </c>
      <c r="BG161" s="743" t="e">
        <f t="shared" si="164"/>
        <v>#DIV/0!</v>
      </c>
      <c r="BI161" s="705"/>
      <c r="BJ161" s="706">
        <f t="shared" si="155"/>
        <v>0</v>
      </c>
    </row>
    <row r="162" spans="1:62" ht="15" hidden="1" customHeight="1" x14ac:dyDescent="0.55000000000000004">
      <c r="A162" s="391">
        <v>30208</v>
      </c>
      <c r="B162" s="658"/>
      <c r="C162" s="658"/>
      <c r="D162" s="658"/>
      <c r="E162" s="658"/>
      <c r="F162" s="658"/>
      <c r="G162" s="658"/>
      <c r="H162" s="658"/>
      <c r="I162" s="658"/>
      <c r="J162" s="658"/>
      <c r="K162" s="658"/>
      <c r="L162" s="658"/>
      <c r="M162" s="658"/>
      <c r="N162" s="658"/>
      <c r="O162" s="658"/>
      <c r="P162" s="658"/>
      <c r="Q162" s="658"/>
      <c r="R162" s="658"/>
      <c r="S162" s="658"/>
      <c r="T162" s="658"/>
      <c r="U162" s="658"/>
      <c r="V162" s="658"/>
      <c r="W162" s="658"/>
      <c r="X162" s="658"/>
      <c r="Y162" s="658"/>
      <c r="Z162" s="658"/>
      <c r="AA162" s="659" t="s">
        <v>160</v>
      </c>
      <c r="AB162" s="660">
        <v>0</v>
      </c>
      <c r="AC162" s="660">
        <v>0</v>
      </c>
      <c r="AD162" s="662"/>
      <c r="AE162" s="662"/>
      <c r="AF162" s="662"/>
      <c r="AG162" s="661"/>
      <c r="AH162" s="272">
        <f t="shared" si="156"/>
        <v>0</v>
      </c>
      <c r="AI162" s="660">
        <v>0</v>
      </c>
      <c r="AJ162" s="274">
        <v>0</v>
      </c>
      <c r="AK162" s="273">
        <v>0</v>
      </c>
      <c r="AL162" s="274">
        <v>0</v>
      </c>
      <c r="AM162" s="273">
        <v>0</v>
      </c>
      <c r="AN162" s="274">
        <v>0</v>
      </c>
      <c r="AO162" s="273">
        <v>0</v>
      </c>
      <c r="AP162" s="274">
        <v>0</v>
      </c>
      <c r="AQ162" s="273">
        <v>0</v>
      </c>
      <c r="AR162" s="274">
        <v>0</v>
      </c>
      <c r="AS162" s="273">
        <v>0</v>
      </c>
      <c r="AT162" s="274">
        <v>0</v>
      </c>
      <c r="AU162" s="275">
        <v>0</v>
      </c>
      <c r="AV162" s="273">
        <v>0</v>
      </c>
      <c r="AW162" s="276">
        <v>0</v>
      </c>
      <c r="AX162" s="660">
        <v>0</v>
      </c>
      <c r="AY162" s="272">
        <f t="shared" si="162"/>
        <v>0</v>
      </c>
      <c r="AZ162" s="660">
        <v>0</v>
      </c>
      <c r="BA162" s="272">
        <v>0</v>
      </c>
      <c r="BB162" s="272">
        <v>0</v>
      </c>
      <c r="BC162" s="272"/>
      <c r="BD162" s="552">
        <v>0</v>
      </c>
      <c r="BE162" s="644" t="e">
        <f t="shared" si="163"/>
        <v>#DIV/0!</v>
      </c>
      <c r="BF162" s="272">
        <v>0</v>
      </c>
      <c r="BG162" s="743" t="e">
        <f t="shared" si="164"/>
        <v>#DIV/0!</v>
      </c>
      <c r="BI162" s="705"/>
      <c r="BJ162" s="706">
        <f t="shared" si="155"/>
        <v>0</v>
      </c>
    </row>
    <row r="163" spans="1:62" ht="15" hidden="1" customHeight="1" x14ac:dyDescent="0.55000000000000004">
      <c r="A163" s="382">
        <v>303</v>
      </c>
      <c r="B163" s="383"/>
      <c r="C163" s="383"/>
      <c r="D163" s="383"/>
      <c r="E163" s="383"/>
      <c r="F163" s="383"/>
      <c r="G163" s="383"/>
      <c r="H163" s="383"/>
      <c r="I163" s="383"/>
      <c r="J163" s="383"/>
      <c r="K163" s="383"/>
      <c r="L163" s="383"/>
      <c r="M163" s="383"/>
      <c r="N163" s="383"/>
      <c r="O163" s="383"/>
      <c r="P163" s="383"/>
      <c r="Q163" s="383"/>
      <c r="R163" s="383"/>
      <c r="S163" s="383"/>
      <c r="T163" s="383"/>
      <c r="U163" s="383"/>
      <c r="V163" s="383"/>
      <c r="W163" s="383"/>
      <c r="X163" s="383"/>
      <c r="Y163" s="383"/>
      <c r="Z163" s="383"/>
      <c r="AA163" s="263" t="s">
        <v>161</v>
      </c>
      <c r="AB163" s="264">
        <f>SUM(AB164:AB165)</f>
        <v>0</v>
      </c>
      <c r="AC163" s="264">
        <f>SUM(AC164:AC165)</f>
        <v>0</v>
      </c>
      <c r="AD163" s="265">
        <f>SUM(AD164:AD165)</f>
        <v>0</v>
      </c>
      <c r="AE163" s="265"/>
      <c r="AF163" s="265"/>
      <c r="AG163" s="265">
        <f>SUM(AG164:AG165)</f>
        <v>0</v>
      </c>
      <c r="AH163" s="272">
        <f t="shared" si="156"/>
        <v>0</v>
      </c>
      <c r="AI163" s="264">
        <f>SUM(AI164:AI165)</f>
        <v>0</v>
      </c>
      <c r="AJ163" s="268">
        <f t="shared" ref="AJ163:AV163" si="166">SUM(AJ164:AJ165)</f>
        <v>0</v>
      </c>
      <c r="AK163" s="267">
        <f t="shared" si="166"/>
        <v>0</v>
      </c>
      <c r="AL163" s="268">
        <f t="shared" si="166"/>
        <v>0</v>
      </c>
      <c r="AM163" s="267">
        <f t="shared" si="166"/>
        <v>0</v>
      </c>
      <c r="AN163" s="268">
        <f t="shared" si="166"/>
        <v>0</v>
      </c>
      <c r="AO163" s="267">
        <f t="shared" si="166"/>
        <v>0</v>
      </c>
      <c r="AP163" s="268">
        <f t="shared" si="166"/>
        <v>0</v>
      </c>
      <c r="AQ163" s="267">
        <f t="shared" si="166"/>
        <v>0</v>
      </c>
      <c r="AR163" s="268">
        <f t="shared" si="166"/>
        <v>0</v>
      </c>
      <c r="AS163" s="267">
        <f>SUM(AS164:AS165)</f>
        <v>0</v>
      </c>
      <c r="AT163" s="268">
        <f>SUM(AT164:AT165)</f>
        <v>0</v>
      </c>
      <c r="AU163" s="269">
        <f t="shared" si="166"/>
        <v>0</v>
      </c>
      <c r="AV163" s="267">
        <f t="shared" si="166"/>
        <v>0</v>
      </c>
      <c r="AW163" s="270">
        <f>SUM(AW164:AW165)</f>
        <v>0</v>
      </c>
      <c r="AX163" s="264">
        <f>SUM(AX164:AX165)</f>
        <v>0</v>
      </c>
      <c r="AY163" s="272">
        <f t="shared" si="162"/>
        <v>0</v>
      </c>
      <c r="AZ163" s="657">
        <f>SUM(AZ164:AZ165)</f>
        <v>0</v>
      </c>
      <c r="BA163" s="271">
        <f>SUM(BA164:BA165)</f>
        <v>0</v>
      </c>
      <c r="BB163" s="271">
        <f>SUM(BB164:BB165)</f>
        <v>0</v>
      </c>
      <c r="BC163" s="271"/>
      <c r="BD163" s="552">
        <f>SUM(BD164:BD165)</f>
        <v>0</v>
      </c>
      <c r="BE163" s="644" t="e">
        <f t="shared" si="163"/>
        <v>#DIV/0!</v>
      </c>
      <c r="BF163" s="271">
        <f>SUM(BF164:BF165)</f>
        <v>0</v>
      </c>
      <c r="BG163" s="743" t="e">
        <f t="shared" si="164"/>
        <v>#DIV/0!</v>
      </c>
      <c r="BI163" s="705"/>
      <c r="BJ163" s="706">
        <f t="shared" si="155"/>
        <v>0</v>
      </c>
    </row>
    <row r="164" spans="1:62" ht="15" hidden="1" customHeight="1" x14ac:dyDescent="0.55000000000000004">
      <c r="A164" s="391">
        <v>30301</v>
      </c>
      <c r="B164" s="658"/>
      <c r="C164" s="658"/>
      <c r="D164" s="658"/>
      <c r="E164" s="658"/>
      <c r="F164" s="658"/>
      <c r="G164" s="658"/>
      <c r="H164" s="658"/>
      <c r="I164" s="658"/>
      <c r="J164" s="658"/>
      <c r="K164" s="658"/>
      <c r="L164" s="658"/>
      <c r="M164" s="658"/>
      <c r="N164" s="658"/>
      <c r="O164" s="658"/>
      <c r="P164" s="658"/>
      <c r="Q164" s="658"/>
      <c r="R164" s="658"/>
      <c r="S164" s="658"/>
      <c r="T164" s="658"/>
      <c r="U164" s="658"/>
      <c r="V164" s="658"/>
      <c r="W164" s="658"/>
      <c r="X164" s="658"/>
      <c r="Y164" s="658"/>
      <c r="Z164" s="658"/>
      <c r="AA164" s="659" t="s">
        <v>162</v>
      </c>
      <c r="AB164" s="660">
        <v>0</v>
      </c>
      <c r="AC164" s="660">
        <v>0</v>
      </c>
      <c r="AD164" s="662"/>
      <c r="AE164" s="662"/>
      <c r="AF164" s="662"/>
      <c r="AG164" s="662"/>
      <c r="AH164" s="272">
        <f t="shared" si="156"/>
        <v>0</v>
      </c>
      <c r="AI164" s="660">
        <v>0</v>
      </c>
      <c r="AJ164" s="274">
        <v>0</v>
      </c>
      <c r="AK164" s="273">
        <v>0</v>
      </c>
      <c r="AL164" s="274">
        <v>0</v>
      </c>
      <c r="AM164" s="273">
        <v>0</v>
      </c>
      <c r="AN164" s="274">
        <v>0</v>
      </c>
      <c r="AO164" s="273">
        <v>0</v>
      </c>
      <c r="AP164" s="274">
        <v>0</v>
      </c>
      <c r="AQ164" s="273">
        <v>0</v>
      </c>
      <c r="AR164" s="274">
        <v>0</v>
      </c>
      <c r="AS164" s="273">
        <v>0</v>
      </c>
      <c r="AT164" s="274">
        <v>0</v>
      </c>
      <c r="AU164" s="275">
        <v>0</v>
      </c>
      <c r="AV164" s="273">
        <v>0</v>
      </c>
      <c r="AW164" s="276">
        <v>0</v>
      </c>
      <c r="AX164" s="660">
        <v>0</v>
      </c>
      <c r="AY164" s="272">
        <f t="shared" si="162"/>
        <v>0</v>
      </c>
      <c r="AZ164" s="660">
        <v>0</v>
      </c>
      <c r="BA164" s="272">
        <v>0</v>
      </c>
      <c r="BB164" s="272">
        <v>0</v>
      </c>
      <c r="BC164" s="272"/>
      <c r="BD164" s="552">
        <v>0</v>
      </c>
      <c r="BE164" s="644" t="e">
        <f t="shared" si="163"/>
        <v>#DIV/0!</v>
      </c>
      <c r="BF164" s="272">
        <v>0</v>
      </c>
      <c r="BG164" s="743" t="e">
        <f t="shared" si="164"/>
        <v>#DIV/0!</v>
      </c>
      <c r="BI164" s="705"/>
      <c r="BJ164" s="706">
        <f t="shared" si="155"/>
        <v>0</v>
      </c>
    </row>
    <row r="165" spans="1:62" ht="15" hidden="1" customHeight="1" x14ac:dyDescent="0.55000000000000004">
      <c r="A165" s="391">
        <v>30399</v>
      </c>
      <c r="B165" s="658"/>
      <c r="C165" s="658"/>
      <c r="D165" s="658"/>
      <c r="E165" s="658"/>
      <c r="F165" s="658"/>
      <c r="G165" s="658"/>
      <c r="H165" s="658"/>
      <c r="I165" s="658"/>
      <c r="J165" s="658"/>
      <c r="K165" s="658"/>
      <c r="L165" s="658"/>
      <c r="M165" s="658"/>
      <c r="N165" s="658"/>
      <c r="O165" s="658"/>
      <c r="P165" s="658"/>
      <c r="Q165" s="658"/>
      <c r="R165" s="658"/>
      <c r="S165" s="658"/>
      <c r="T165" s="658"/>
      <c r="U165" s="658"/>
      <c r="V165" s="658"/>
      <c r="W165" s="658"/>
      <c r="X165" s="658"/>
      <c r="Y165" s="658"/>
      <c r="Z165" s="658"/>
      <c r="AA165" s="659" t="s">
        <v>163</v>
      </c>
      <c r="AB165" s="660">
        <v>0</v>
      </c>
      <c r="AC165" s="660">
        <v>0</v>
      </c>
      <c r="AD165" s="662"/>
      <c r="AE165" s="662"/>
      <c r="AF165" s="662"/>
      <c r="AG165" s="662"/>
      <c r="AH165" s="272">
        <f t="shared" si="156"/>
        <v>0</v>
      </c>
      <c r="AI165" s="660">
        <v>0</v>
      </c>
      <c r="AJ165" s="274">
        <v>0</v>
      </c>
      <c r="AK165" s="273">
        <v>0</v>
      </c>
      <c r="AL165" s="274">
        <v>0</v>
      </c>
      <c r="AM165" s="273">
        <v>0</v>
      </c>
      <c r="AN165" s="274">
        <v>0</v>
      </c>
      <c r="AO165" s="273">
        <v>0</v>
      </c>
      <c r="AP165" s="274">
        <v>0</v>
      </c>
      <c r="AQ165" s="273">
        <v>0</v>
      </c>
      <c r="AR165" s="274">
        <v>0</v>
      </c>
      <c r="AS165" s="273">
        <v>0</v>
      </c>
      <c r="AT165" s="274">
        <v>0</v>
      </c>
      <c r="AU165" s="275">
        <v>0</v>
      </c>
      <c r="AV165" s="273">
        <v>0</v>
      </c>
      <c r="AW165" s="276">
        <v>0</v>
      </c>
      <c r="AX165" s="660">
        <v>0</v>
      </c>
      <c r="AY165" s="272">
        <f t="shared" si="162"/>
        <v>0</v>
      </c>
      <c r="AZ165" s="660">
        <v>0</v>
      </c>
      <c r="BA165" s="272">
        <v>0</v>
      </c>
      <c r="BB165" s="272">
        <v>0</v>
      </c>
      <c r="BC165" s="272"/>
      <c r="BD165" s="552">
        <v>0</v>
      </c>
      <c r="BE165" s="644" t="e">
        <f t="shared" si="163"/>
        <v>#DIV/0!</v>
      </c>
      <c r="BF165" s="272">
        <v>0</v>
      </c>
      <c r="BG165" s="743" t="e">
        <f t="shared" si="164"/>
        <v>#DIV/0!</v>
      </c>
      <c r="BI165" s="705"/>
      <c r="BJ165" s="706">
        <f t="shared" si="155"/>
        <v>0</v>
      </c>
    </row>
    <row r="166" spans="1:62" ht="15" hidden="1" customHeight="1" x14ac:dyDescent="0.55000000000000004">
      <c r="A166" s="382">
        <v>304</v>
      </c>
      <c r="B166" s="383"/>
      <c r="C166" s="383"/>
      <c r="D166" s="383"/>
      <c r="E166" s="383"/>
      <c r="F166" s="383"/>
      <c r="G166" s="383"/>
      <c r="H166" s="383"/>
      <c r="I166" s="383"/>
      <c r="J166" s="383"/>
      <c r="K166" s="383"/>
      <c r="L166" s="383"/>
      <c r="M166" s="383"/>
      <c r="N166" s="383"/>
      <c r="O166" s="383"/>
      <c r="P166" s="383"/>
      <c r="Q166" s="383"/>
      <c r="R166" s="383"/>
      <c r="S166" s="383"/>
      <c r="T166" s="383"/>
      <c r="U166" s="383"/>
      <c r="V166" s="383"/>
      <c r="W166" s="383"/>
      <c r="X166" s="383"/>
      <c r="Y166" s="383"/>
      <c r="Z166" s="383"/>
      <c r="AA166" s="263" t="s">
        <v>164</v>
      </c>
      <c r="AB166" s="264">
        <f>SUM(AB167:AB171)</f>
        <v>0</v>
      </c>
      <c r="AC166" s="264">
        <f>SUM(AC167:AC171)</f>
        <v>0</v>
      </c>
      <c r="AD166" s="265">
        <f>SUM(AD167:AD171)</f>
        <v>0</v>
      </c>
      <c r="AE166" s="265"/>
      <c r="AF166" s="265"/>
      <c r="AG166" s="265">
        <f>SUM(AG167:AG171)</f>
        <v>0</v>
      </c>
      <c r="AH166" s="272">
        <f t="shared" si="156"/>
        <v>0</v>
      </c>
      <c r="AI166" s="264">
        <f>SUM(AI167:AI171)</f>
        <v>0</v>
      </c>
      <c r="AJ166" s="268">
        <f t="shared" ref="AJ166:AV166" si="167">SUM(AJ167:AJ171)</f>
        <v>0</v>
      </c>
      <c r="AK166" s="267">
        <f t="shared" si="167"/>
        <v>0</v>
      </c>
      <c r="AL166" s="268">
        <f t="shared" si="167"/>
        <v>0</v>
      </c>
      <c r="AM166" s="267">
        <f t="shared" si="167"/>
        <v>0</v>
      </c>
      <c r="AN166" s="268">
        <f t="shared" si="167"/>
        <v>0</v>
      </c>
      <c r="AO166" s="267">
        <f t="shared" si="167"/>
        <v>0</v>
      </c>
      <c r="AP166" s="268">
        <f t="shared" si="167"/>
        <v>0</v>
      </c>
      <c r="AQ166" s="267">
        <f t="shared" si="167"/>
        <v>0</v>
      </c>
      <c r="AR166" s="268">
        <f t="shared" si="167"/>
        <v>0</v>
      </c>
      <c r="AS166" s="267">
        <f>SUM(AS167:AS171)</f>
        <v>0</v>
      </c>
      <c r="AT166" s="268">
        <f>SUM(AT167:AT171)</f>
        <v>0</v>
      </c>
      <c r="AU166" s="269">
        <f t="shared" si="167"/>
        <v>0</v>
      </c>
      <c r="AV166" s="267">
        <f t="shared" si="167"/>
        <v>0</v>
      </c>
      <c r="AW166" s="270">
        <f>SUM(AW167:AW171)</f>
        <v>0</v>
      </c>
      <c r="AX166" s="264">
        <f>SUM(AX167:AX171)</f>
        <v>0</v>
      </c>
      <c r="AY166" s="272">
        <f t="shared" si="162"/>
        <v>0</v>
      </c>
      <c r="AZ166" s="657">
        <f>SUM(AZ167:AZ171)</f>
        <v>0</v>
      </c>
      <c r="BA166" s="271">
        <f>SUM(BA167:BA171)</f>
        <v>0</v>
      </c>
      <c r="BB166" s="271">
        <f>SUM(BB167:BB171)</f>
        <v>0</v>
      </c>
      <c r="BC166" s="271"/>
      <c r="BD166" s="552">
        <f>SUM(BD167:BD171)</f>
        <v>0</v>
      </c>
      <c r="BE166" s="644" t="e">
        <f t="shared" si="163"/>
        <v>#DIV/0!</v>
      </c>
      <c r="BF166" s="271">
        <f>SUM(BF167:BF171)</f>
        <v>0</v>
      </c>
      <c r="BG166" s="743" t="e">
        <f t="shared" si="164"/>
        <v>#DIV/0!</v>
      </c>
      <c r="BI166" s="705"/>
      <c r="BJ166" s="706">
        <f t="shared" si="155"/>
        <v>0</v>
      </c>
    </row>
    <row r="167" spans="1:62" ht="15" hidden="1" customHeight="1" x14ac:dyDescent="0.55000000000000004">
      <c r="A167" s="391">
        <v>30401</v>
      </c>
      <c r="B167" s="658"/>
      <c r="C167" s="658"/>
      <c r="D167" s="658"/>
      <c r="E167" s="658"/>
      <c r="F167" s="658"/>
      <c r="G167" s="658"/>
      <c r="H167" s="658"/>
      <c r="I167" s="658"/>
      <c r="J167" s="658"/>
      <c r="K167" s="658"/>
      <c r="L167" s="658"/>
      <c r="M167" s="658"/>
      <c r="N167" s="658"/>
      <c r="O167" s="658"/>
      <c r="P167" s="658"/>
      <c r="Q167" s="658"/>
      <c r="R167" s="658"/>
      <c r="S167" s="658"/>
      <c r="T167" s="658"/>
      <c r="U167" s="658"/>
      <c r="V167" s="658"/>
      <c r="W167" s="658"/>
      <c r="X167" s="658"/>
      <c r="Y167" s="658"/>
      <c r="Z167" s="658"/>
      <c r="AA167" s="659" t="s">
        <v>165</v>
      </c>
      <c r="AB167" s="660">
        <v>0</v>
      </c>
      <c r="AC167" s="660">
        <v>0</v>
      </c>
      <c r="AD167" s="662"/>
      <c r="AE167" s="662"/>
      <c r="AF167" s="662"/>
      <c r="AG167" s="662"/>
      <c r="AH167" s="272">
        <f t="shared" si="156"/>
        <v>0</v>
      </c>
      <c r="AI167" s="660">
        <v>0</v>
      </c>
      <c r="AJ167" s="274">
        <v>0</v>
      </c>
      <c r="AK167" s="273">
        <v>0</v>
      </c>
      <c r="AL167" s="274">
        <v>0</v>
      </c>
      <c r="AM167" s="273">
        <v>0</v>
      </c>
      <c r="AN167" s="274">
        <v>0</v>
      </c>
      <c r="AO167" s="273">
        <v>0</v>
      </c>
      <c r="AP167" s="274">
        <v>0</v>
      </c>
      <c r="AQ167" s="273">
        <v>0</v>
      </c>
      <c r="AR167" s="274">
        <v>0</v>
      </c>
      <c r="AS167" s="273">
        <v>0</v>
      </c>
      <c r="AT167" s="274">
        <v>0</v>
      </c>
      <c r="AU167" s="275">
        <v>0</v>
      </c>
      <c r="AV167" s="273">
        <v>0</v>
      </c>
      <c r="AW167" s="276">
        <v>0</v>
      </c>
      <c r="AX167" s="660">
        <v>0</v>
      </c>
      <c r="AY167" s="272">
        <f t="shared" si="162"/>
        <v>0</v>
      </c>
      <c r="AZ167" s="660">
        <v>0</v>
      </c>
      <c r="BA167" s="272">
        <v>0</v>
      </c>
      <c r="BB167" s="272">
        <v>0</v>
      </c>
      <c r="BC167" s="272"/>
      <c r="BD167" s="552">
        <v>0</v>
      </c>
      <c r="BE167" s="644" t="e">
        <f t="shared" si="163"/>
        <v>#DIV/0!</v>
      </c>
      <c r="BF167" s="272">
        <v>0</v>
      </c>
      <c r="BG167" s="743" t="e">
        <f t="shared" si="164"/>
        <v>#DIV/0!</v>
      </c>
      <c r="BI167" s="705"/>
      <c r="BJ167" s="706">
        <f t="shared" si="155"/>
        <v>0</v>
      </c>
    </row>
    <row r="168" spans="1:62" ht="15" hidden="1" customHeight="1" x14ac:dyDescent="0.55000000000000004">
      <c r="A168" s="391">
        <v>30402</v>
      </c>
      <c r="B168" s="658"/>
      <c r="C168" s="658"/>
      <c r="D168" s="658"/>
      <c r="E168" s="658"/>
      <c r="F168" s="658"/>
      <c r="G168" s="658"/>
      <c r="H168" s="658"/>
      <c r="I168" s="658"/>
      <c r="J168" s="658"/>
      <c r="K168" s="658"/>
      <c r="L168" s="658"/>
      <c r="M168" s="658"/>
      <c r="N168" s="658"/>
      <c r="O168" s="658"/>
      <c r="P168" s="658"/>
      <c r="Q168" s="658"/>
      <c r="R168" s="658"/>
      <c r="S168" s="658"/>
      <c r="T168" s="658"/>
      <c r="U168" s="658"/>
      <c r="V168" s="658"/>
      <c r="W168" s="658"/>
      <c r="X168" s="658"/>
      <c r="Y168" s="658"/>
      <c r="Z168" s="658"/>
      <c r="AA168" s="659" t="s">
        <v>166</v>
      </c>
      <c r="AB168" s="660">
        <v>0</v>
      </c>
      <c r="AC168" s="660">
        <v>0</v>
      </c>
      <c r="AD168" s="662"/>
      <c r="AE168" s="662"/>
      <c r="AF168" s="662"/>
      <c r="AG168" s="662"/>
      <c r="AH168" s="272">
        <f t="shared" si="156"/>
        <v>0</v>
      </c>
      <c r="AI168" s="660">
        <v>0</v>
      </c>
      <c r="AJ168" s="274">
        <v>0</v>
      </c>
      <c r="AK168" s="273">
        <v>0</v>
      </c>
      <c r="AL168" s="274">
        <v>0</v>
      </c>
      <c r="AM168" s="273">
        <v>0</v>
      </c>
      <c r="AN168" s="274">
        <v>0</v>
      </c>
      <c r="AO168" s="273">
        <v>0</v>
      </c>
      <c r="AP168" s="274">
        <v>0</v>
      </c>
      <c r="AQ168" s="273">
        <v>0</v>
      </c>
      <c r="AR168" s="274">
        <v>0</v>
      </c>
      <c r="AS168" s="273">
        <v>0</v>
      </c>
      <c r="AT168" s="274">
        <v>0</v>
      </c>
      <c r="AU168" s="275">
        <v>0</v>
      </c>
      <c r="AV168" s="273">
        <v>0</v>
      </c>
      <c r="AW168" s="276">
        <v>0</v>
      </c>
      <c r="AX168" s="660">
        <v>0</v>
      </c>
      <c r="AY168" s="272">
        <f t="shared" si="162"/>
        <v>0</v>
      </c>
      <c r="AZ168" s="660">
        <v>0</v>
      </c>
      <c r="BA168" s="272">
        <v>0</v>
      </c>
      <c r="BB168" s="272">
        <v>0</v>
      </c>
      <c r="BC168" s="272"/>
      <c r="BD168" s="552">
        <v>0</v>
      </c>
      <c r="BE168" s="644" t="e">
        <f t="shared" si="163"/>
        <v>#DIV/0!</v>
      </c>
      <c r="BF168" s="272">
        <v>0</v>
      </c>
      <c r="BG168" s="743" t="e">
        <f t="shared" si="164"/>
        <v>#DIV/0!</v>
      </c>
      <c r="BI168" s="705"/>
      <c r="BJ168" s="706">
        <f t="shared" si="155"/>
        <v>0</v>
      </c>
    </row>
    <row r="169" spans="1:62" ht="15" hidden="1" customHeight="1" x14ac:dyDescent="0.55000000000000004">
      <c r="A169" s="391">
        <v>30403</v>
      </c>
      <c r="B169" s="658"/>
      <c r="C169" s="658"/>
      <c r="D169" s="658"/>
      <c r="E169" s="658"/>
      <c r="F169" s="658"/>
      <c r="G169" s="658"/>
      <c r="H169" s="658"/>
      <c r="I169" s="658"/>
      <c r="J169" s="658"/>
      <c r="K169" s="658"/>
      <c r="L169" s="658"/>
      <c r="M169" s="658"/>
      <c r="N169" s="658"/>
      <c r="O169" s="658"/>
      <c r="P169" s="658"/>
      <c r="Q169" s="658"/>
      <c r="R169" s="658"/>
      <c r="S169" s="658"/>
      <c r="T169" s="658"/>
      <c r="U169" s="658"/>
      <c r="V169" s="658"/>
      <c r="W169" s="658"/>
      <c r="X169" s="658"/>
      <c r="Y169" s="658"/>
      <c r="Z169" s="658"/>
      <c r="AA169" s="659" t="s">
        <v>167</v>
      </c>
      <c r="AB169" s="660">
        <v>0</v>
      </c>
      <c r="AC169" s="660">
        <v>0</v>
      </c>
      <c r="AD169" s="662"/>
      <c r="AE169" s="662"/>
      <c r="AF169" s="662"/>
      <c r="AG169" s="662"/>
      <c r="AH169" s="272">
        <f t="shared" si="156"/>
        <v>0</v>
      </c>
      <c r="AI169" s="660">
        <v>0</v>
      </c>
      <c r="AJ169" s="274">
        <v>0</v>
      </c>
      <c r="AK169" s="273">
        <v>0</v>
      </c>
      <c r="AL169" s="274">
        <v>0</v>
      </c>
      <c r="AM169" s="273">
        <v>0</v>
      </c>
      <c r="AN169" s="274">
        <v>0</v>
      </c>
      <c r="AO169" s="273">
        <v>0</v>
      </c>
      <c r="AP169" s="274">
        <v>0</v>
      </c>
      <c r="AQ169" s="273">
        <v>0</v>
      </c>
      <c r="AR169" s="274">
        <v>0</v>
      </c>
      <c r="AS169" s="273">
        <v>0</v>
      </c>
      <c r="AT169" s="274">
        <v>0</v>
      </c>
      <c r="AU169" s="275">
        <v>0</v>
      </c>
      <c r="AV169" s="273">
        <v>0</v>
      </c>
      <c r="AW169" s="276">
        <v>0</v>
      </c>
      <c r="AX169" s="660">
        <v>0</v>
      </c>
      <c r="AY169" s="272">
        <f t="shared" si="162"/>
        <v>0</v>
      </c>
      <c r="AZ169" s="660">
        <v>0</v>
      </c>
      <c r="BA169" s="272">
        <v>0</v>
      </c>
      <c r="BB169" s="272">
        <v>0</v>
      </c>
      <c r="BC169" s="272"/>
      <c r="BD169" s="552">
        <v>0</v>
      </c>
      <c r="BE169" s="644" t="e">
        <f t="shared" si="163"/>
        <v>#DIV/0!</v>
      </c>
      <c r="BF169" s="272">
        <v>0</v>
      </c>
      <c r="BG169" s="743" t="e">
        <f t="shared" si="164"/>
        <v>#DIV/0!</v>
      </c>
      <c r="BI169" s="705"/>
      <c r="BJ169" s="706">
        <f t="shared" si="155"/>
        <v>0</v>
      </c>
    </row>
    <row r="170" spans="1:62" ht="15" hidden="1" customHeight="1" x14ac:dyDescent="0.55000000000000004">
      <c r="A170" s="391">
        <v>30404</v>
      </c>
      <c r="B170" s="658"/>
      <c r="C170" s="658"/>
      <c r="D170" s="658"/>
      <c r="E170" s="658"/>
      <c r="F170" s="658"/>
      <c r="G170" s="658"/>
      <c r="H170" s="658"/>
      <c r="I170" s="658"/>
      <c r="J170" s="658"/>
      <c r="K170" s="658"/>
      <c r="L170" s="658"/>
      <c r="M170" s="658"/>
      <c r="N170" s="658"/>
      <c r="O170" s="658"/>
      <c r="P170" s="658"/>
      <c r="Q170" s="658"/>
      <c r="R170" s="658"/>
      <c r="S170" s="658"/>
      <c r="T170" s="658"/>
      <c r="U170" s="658"/>
      <c r="V170" s="658"/>
      <c r="W170" s="658"/>
      <c r="X170" s="658"/>
      <c r="Y170" s="658"/>
      <c r="Z170" s="658"/>
      <c r="AA170" s="659" t="s">
        <v>168</v>
      </c>
      <c r="AB170" s="660">
        <v>0</v>
      </c>
      <c r="AC170" s="660">
        <v>0</v>
      </c>
      <c r="AD170" s="662"/>
      <c r="AE170" s="662"/>
      <c r="AF170" s="662"/>
      <c r="AG170" s="662"/>
      <c r="AH170" s="272">
        <f t="shared" si="156"/>
        <v>0</v>
      </c>
      <c r="AI170" s="660">
        <v>0</v>
      </c>
      <c r="AJ170" s="274">
        <v>0</v>
      </c>
      <c r="AK170" s="273">
        <v>0</v>
      </c>
      <c r="AL170" s="274">
        <v>0</v>
      </c>
      <c r="AM170" s="273">
        <v>0</v>
      </c>
      <c r="AN170" s="274">
        <v>0</v>
      </c>
      <c r="AO170" s="273">
        <v>0</v>
      </c>
      <c r="AP170" s="274">
        <v>0</v>
      </c>
      <c r="AQ170" s="273">
        <v>0</v>
      </c>
      <c r="AR170" s="274">
        <v>0</v>
      </c>
      <c r="AS170" s="273">
        <v>0</v>
      </c>
      <c r="AT170" s="274">
        <v>0</v>
      </c>
      <c r="AU170" s="275">
        <v>0</v>
      </c>
      <c r="AV170" s="273">
        <v>0</v>
      </c>
      <c r="AW170" s="276">
        <v>0</v>
      </c>
      <c r="AX170" s="660">
        <v>0</v>
      </c>
      <c r="AY170" s="272">
        <f t="shared" si="162"/>
        <v>0</v>
      </c>
      <c r="AZ170" s="660">
        <v>0</v>
      </c>
      <c r="BA170" s="272">
        <v>0</v>
      </c>
      <c r="BB170" s="272">
        <v>0</v>
      </c>
      <c r="BC170" s="272"/>
      <c r="BD170" s="552">
        <v>0</v>
      </c>
      <c r="BE170" s="644" t="e">
        <f t="shared" si="163"/>
        <v>#DIV/0!</v>
      </c>
      <c r="BF170" s="272">
        <v>0</v>
      </c>
      <c r="BG170" s="743" t="e">
        <f t="shared" si="164"/>
        <v>#DIV/0!</v>
      </c>
      <c r="BI170" s="705"/>
      <c r="BJ170" s="706">
        <f t="shared" si="155"/>
        <v>0</v>
      </c>
    </row>
    <row r="171" spans="1:62" ht="15" hidden="1" customHeight="1" x14ac:dyDescent="0.55000000000000004">
      <c r="A171" s="391">
        <v>30405</v>
      </c>
      <c r="B171" s="658"/>
      <c r="C171" s="658"/>
      <c r="D171" s="658"/>
      <c r="E171" s="658"/>
      <c r="F171" s="658"/>
      <c r="G171" s="658"/>
      <c r="H171" s="658"/>
      <c r="I171" s="658"/>
      <c r="J171" s="658"/>
      <c r="K171" s="658"/>
      <c r="L171" s="658"/>
      <c r="M171" s="658"/>
      <c r="N171" s="658"/>
      <c r="O171" s="658"/>
      <c r="P171" s="658"/>
      <c r="Q171" s="658"/>
      <c r="R171" s="658"/>
      <c r="S171" s="658"/>
      <c r="T171" s="658"/>
      <c r="U171" s="658"/>
      <c r="V171" s="658"/>
      <c r="W171" s="658"/>
      <c r="X171" s="658"/>
      <c r="Y171" s="658"/>
      <c r="Z171" s="658"/>
      <c r="AA171" s="659" t="s">
        <v>169</v>
      </c>
      <c r="AB171" s="660">
        <v>0</v>
      </c>
      <c r="AC171" s="660">
        <v>0</v>
      </c>
      <c r="AD171" s="662"/>
      <c r="AE171" s="662"/>
      <c r="AF171" s="662"/>
      <c r="AG171" s="662"/>
      <c r="AH171" s="272">
        <f t="shared" si="156"/>
        <v>0</v>
      </c>
      <c r="AI171" s="660">
        <v>0</v>
      </c>
      <c r="AJ171" s="274">
        <v>0</v>
      </c>
      <c r="AK171" s="273">
        <v>0</v>
      </c>
      <c r="AL171" s="274">
        <v>0</v>
      </c>
      <c r="AM171" s="273">
        <v>0</v>
      </c>
      <c r="AN171" s="274">
        <v>0</v>
      </c>
      <c r="AO171" s="273">
        <v>0</v>
      </c>
      <c r="AP171" s="274">
        <v>0</v>
      </c>
      <c r="AQ171" s="273">
        <v>0</v>
      </c>
      <c r="AR171" s="274">
        <v>0</v>
      </c>
      <c r="AS171" s="273">
        <v>0</v>
      </c>
      <c r="AT171" s="274">
        <v>0</v>
      </c>
      <c r="AU171" s="275">
        <v>0</v>
      </c>
      <c r="AV171" s="273">
        <v>0</v>
      </c>
      <c r="AW171" s="276">
        <v>0</v>
      </c>
      <c r="AX171" s="660">
        <v>0</v>
      </c>
      <c r="AY171" s="272">
        <f t="shared" si="162"/>
        <v>0</v>
      </c>
      <c r="AZ171" s="660">
        <v>0</v>
      </c>
      <c r="BA171" s="272">
        <v>0</v>
      </c>
      <c r="BB171" s="272">
        <v>0</v>
      </c>
      <c r="BC171" s="272"/>
      <c r="BD171" s="552">
        <v>0</v>
      </c>
      <c r="BE171" s="644" t="e">
        <f t="shared" si="163"/>
        <v>#DIV/0!</v>
      </c>
      <c r="BF171" s="272">
        <v>0</v>
      </c>
      <c r="BG171" s="743" t="e">
        <f t="shared" si="164"/>
        <v>#DIV/0!</v>
      </c>
      <c r="BI171" s="705"/>
      <c r="BJ171" s="706">
        <f t="shared" si="155"/>
        <v>0</v>
      </c>
    </row>
    <row r="172" spans="1:62" ht="14.25" hidden="1" customHeight="1" x14ac:dyDescent="0.55000000000000004">
      <c r="A172" s="366">
        <v>4</v>
      </c>
      <c r="B172" s="606"/>
      <c r="C172" s="606"/>
      <c r="D172" s="606"/>
      <c r="E172" s="606"/>
      <c r="F172" s="606"/>
      <c r="G172" s="606"/>
      <c r="H172" s="606"/>
      <c r="I172" s="606"/>
      <c r="J172" s="606"/>
      <c r="K172" s="606"/>
      <c r="L172" s="606"/>
      <c r="M172" s="606"/>
      <c r="N172" s="606"/>
      <c r="O172" s="606"/>
      <c r="P172" s="606"/>
      <c r="Q172" s="606"/>
      <c r="R172" s="606"/>
      <c r="S172" s="606"/>
      <c r="T172" s="606"/>
      <c r="U172" s="606"/>
      <c r="V172" s="606"/>
      <c r="W172" s="606"/>
      <c r="X172" s="606"/>
      <c r="Y172" s="606"/>
      <c r="Z172" s="606"/>
      <c r="AA172" s="642" t="s">
        <v>170</v>
      </c>
      <c r="AB172" s="611">
        <f>+AB173+AB182+AB191</f>
        <v>0</v>
      </c>
      <c r="AC172" s="611">
        <f>+AC173+AC182+AC191</f>
        <v>0</v>
      </c>
      <c r="AD172" s="663">
        <f>+AD173+AD182+AD191</f>
        <v>0</v>
      </c>
      <c r="AE172" s="663"/>
      <c r="AF172" s="663"/>
      <c r="AG172" s="663">
        <f>+AG173+AG182+AG191</f>
        <v>0</v>
      </c>
      <c r="AH172" s="272">
        <f t="shared" si="156"/>
        <v>0</v>
      </c>
      <c r="AI172" s="611">
        <f>+AI173+AI182+AI191</f>
        <v>0</v>
      </c>
      <c r="AJ172" s="370">
        <f t="shared" ref="AJ172:AV172" si="168">+AJ173+AJ182+AJ191</f>
        <v>0</v>
      </c>
      <c r="AK172" s="371">
        <f t="shared" si="168"/>
        <v>0</v>
      </c>
      <c r="AL172" s="370">
        <f t="shared" si="168"/>
        <v>0</v>
      </c>
      <c r="AM172" s="371">
        <f t="shared" si="168"/>
        <v>0</v>
      </c>
      <c r="AN172" s="370">
        <f t="shared" si="168"/>
        <v>0</v>
      </c>
      <c r="AO172" s="371">
        <f t="shared" si="168"/>
        <v>0</v>
      </c>
      <c r="AP172" s="370">
        <f t="shared" si="168"/>
        <v>0</v>
      </c>
      <c r="AQ172" s="371">
        <f t="shared" si="168"/>
        <v>0</v>
      </c>
      <c r="AR172" s="370">
        <f t="shared" si="168"/>
        <v>0</v>
      </c>
      <c r="AS172" s="371">
        <f>+AS173+AS182+AS191</f>
        <v>0</v>
      </c>
      <c r="AT172" s="370">
        <f>+AT173+AT182+AT191</f>
        <v>0</v>
      </c>
      <c r="AU172" s="372">
        <f t="shared" si="168"/>
        <v>0</v>
      </c>
      <c r="AV172" s="371">
        <f t="shared" si="168"/>
        <v>0</v>
      </c>
      <c r="AW172" s="373">
        <f t="shared" ref="AW172:BD172" si="169">+AW173+AW182+AW191</f>
        <v>0</v>
      </c>
      <c r="AX172" s="611">
        <f t="shared" si="169"/>
        <v>0</v>
      </c>
      <c r="AY172" s="279">
        <f t="shared" si="169"/>
        <v>0</v>
      </c>
      <c r="AZ172" s="611">
        <f t="shared" si="169"/>
        <v>0</v>
      </c>
      <c r="BA172" s="279">
        <f t="shared" si="169"/>
        <v>0</v>
      </c>
      <c r="BB172" s="279">
        <f t="shared" ref="BB172" si="170">+BB173+BB182+BB191</f>
        <v>0</v>
      </c>
      <c r="BC172" s="279"/>
      <c r="BD172" s="373">
        <f t="shared" si="169"/>
        <v>0</v>
      </c>
      <c r="BE172" s="644" t="s">
        <v>0</v>
      </c>
      <c r="BF172" s="279">
        <f t="shared" ref="BF172" si="171">+BF173+BF182+BF191</f>
        <v>0</v>
      </c>
      <c r="BG172" s="743" t="s">
        <v>0</v>
      </c>
      <c r="BI172" s="705"/>
      <c r="BJ172" s="706">
        <f t="shared" si="155"/>
        <v>0</v>
      </c>
    </row>
    <row r="173" spans="1:62" ht="15" hidden="1" customHeight="1" x14ac:dyDescent="0.55000000000000004">
      <c r="A173" s="382">
        <v>401</v>
      </c>
      <c r="B173" s="383"/>
      <c r="C173" s="383"/>
      <c r="D173" s="383"/>
      <c r="E173" s="383"/>
      <c r="F173" s="383"/>
      <c r="G173" s="383"/>
      <c r="H173" s="383"/>
      <c r="I173" s="383"/>
      <c r="J173" s="383"/>
      <c r="K173" s="383"/>
      <c r="L173" s="383"/>
      <c r="M173" s="383"/>
      <c r="N173" s="383"/>
      <c r="O173" s="383"/>
      <c r="P173" s="383"/>
      <c r="Q173" s="383"/>
      <c r="R173" s="383"/>
      <c r="S173" s="383"/>
      <c r="T173" s="383"/>
      <c r="U173" s="383"/>
      <c r="V173" s="383"/>
      <c r="W173" s="383"/>
      <c r="X173" s="383"/>
      <c r="Y173" s="383"/>
      <c r="Z173" s="383"/>
      <c r="AA173" s="263" t="s">
        <v>171</v>
      </c>
      <c r="AB173" s="264">
        <f>SUM(AB174:AB181)</f>
        <v>0</v>
      </c>
      <c r="AC173" s="264">
        <f>SUM(AC174:AC181)</f>
        <v>0</v>
      </c>
      <c r="AD173" s="265">
        <f>SUM(AD174:AD181)</f>
        <v>0</v>
      </c>
      <c r="AE173" s="265"/>
      <c r="AF173" s="265"/>
      <c r="AG173" s="265">
        <f>SUM(AG174:AG181)</f>
        <v>0</v>
      </c>
      <c r="AH173" s="272">
        <f t="shared" si="156"/>
        <v>0</v>
      </c>
      <c r="AI173" s="264">
        <f>SUM(AI174:AI181)</f>
        <v>0</v>
      </c>
      <c r="AJ173" s="268">
        <f t="shared" ref="AJ173:AV173" si="172">SUM(AJ174:AJ181)</f>
        <v>0</v>
      </c>
      <c r="AK173" s="267">
        <f t="shared" si="172"/>
        <v>0</v>
      </c>
      <c r="AL173" s="268">
        <f t="shared" si="172"/>
        <v>0</v>
      </c>
      <c r="AM173" s="267">
        <f t="shared" si="172"/>
        <v>0</v>
      </c>
      <c r="AN173" s="268">
        <f t="shared" si="172"/>
        <v>0</v>
      </c>
      <c r="AO173" s="267">
        <f t="shared" si="172"/>
        <v>0</v>
      </c>
      <c r="AP173" s="268">
        <f t="shared" si="172"/>
        <v>0</v>
      </c>
      <c r="AQ173" s="267">
        <f t="shared" si="172"/>
        <v>0</v>
      </c>
      <c r="AR173" s="268">
        <f t="shared" si="172"/>
        <v>0</v>
      </c>
      <c r="AS173" s="267">
        <f>SUM(AS174:AS181)</f>
        <v>0</v>
      </c>
      <c r="AT173" s="268">
        <f>SUM(AT174:AT181)</f>
        <v>0</v>
      </c>
      <c r="AU173" s="269">
        <f t="shared" si="172"/>
        <v>0</v>
      </c>
      <c r="AV173" s="267">
        <f t="shared" si="172"/>
        <v>0</v>
      </c>
      <c r="AW173" s="270">
        <f>SUM(AW174:AW181)</f>
        <v>0</v>
      </c>
      <c r="AX173" s="264">
        <f>SUM(AX174:AX181)</f>
        <v>0</v>
      </c>
      <c r="AY173" s="272">
        <f t="shared" si="162"/>
        <v>0</v>
      </c>
      <c r="AZ173" s="657">
        <f>SUM(AZ174:AZ181)</f>
        <v>0</v>
      </c>
      <c r="BA173" s="271">
        <f>SUM(BA174:BA181)</f>
        <v>0</v>
      </c>
      <c r="BB173" s="271">
        <f>SUM(BB174:BB181)</f>
        <v>0</v>
      </c>
      <c r="BC173" s="271"/>
      <c r="BD173" s="552">
        <f>SUM(BD174:BD181)</f>
        <v>0</v>
      </c>
      <c r="BE173" s="644" t="e">
        <f t="shared" ref="BE173:BE193" si="173">BD173/AY173</f>
        <v>#DIV/0!</v>
      </c>
      <c r="BF173" s="271">
        <f>SUM(BF174:BF181)</f>
        <v>0</v>
      </c>
      <c r="BG173" s="743" t="e">
        <f t="shared" ref="BG173:BG193" si="174">BF173/BA173</f>
        <v>#DIV/0!</v>
      </c>
      <c r="BI173" s="705"/>
      <c r="BJ173" s="706">
        <f t="shared" si="155"/>
        <v>0</v>
      </c>
    </row>
    <row r="174" spans="1:62" ht="15" hidden="1" customHeight="1" x14ac:dyDescent="0.55000000000000004">
      <c r="A174" s="391">
        <v>40101</v>
      </c>
      <c r="B174" s="658"/>
      <c r="C174" s="658"/>
      <c r="D174" s="658"/>
      <c r="E174" s="658"/>
      <c r="F174" s="658"/>
      <c r="G174" s="658"/>
      <c r="H174" s="658"/>
      <c r="I174" s="658"/>
      <c r="J174" s="658"/>
      <c r="K174" s="658"/>
      <c r="L174" s="658"/>
      <c r="M174" s="658"/>
      <c r="N174" s="658"/>
      <c r="O174" s="658"/>
      <c r="P174" s="658"/>
      <c r="Q174" s="658"/>
      <c r="R174" s="658"/>
      <c r="S174" s="658"/>
      <c r="T174" s="658"/>
      <c r="U174" s="658"/>
      <c r="V174" s="658"/>
      <c r="W174" s="658"/>
      <c r="X174" s="658"/>
      <c r="Y174" s="658"/>
      <c r="Z174" s="658"/>
      <c r="AA174" s="659" t="s">
        <v>172</v>
      </c>
      <c r="AB174" s="660">
        <v>0</v>
      </c>
      <c r="AC174" s="660">
        <v>0</v>
      </c>
      <c r="AD174" s="662"/>
      <c r="AE174" s="662"/>
      <c r="AF174" s="662"/>
      <c r="AG174" s="662"/>
      <c r="AH174" s="272">
        <f t="shared" si="156"/>
        <v>0</v>
      </c>
      <c r="AI174" s="660">
        <v>0</v>
      </c>
      <c r="AJ174" s="274">
        <v>0</v>
      </c>
      <c r="AK174" s="273">
        <v>0</v>
      </c>
      <c r="AL174" s="274">
        <v>0</v>
      </c>
      <c r="AM174" s="273">
        <v>0</v>
      </c>
      <c r="AN174" s="274">
        <v>0</v>
      </c>
      <c r="AO174" s="273">
        <v>0</v>
      </c>
      <c r="AP174" s="274">
        <v>0</v>
      </c>
      <c r="AQ174" s="273">
        <v>0</v>
      </c>
      <c r="AR174" s="274">
        <v>0</v>
      </c>
      <c r="AS174" s="273">
        <v>0</v>
      </c>
      <c r="AT174" s="274">
        <v>0</v>
      </c>
      <c r="AU174" s="275">
        <v>0</v>
      </c>
      <c r="AV174" s="273">
        <v>0</v>
      </c>
      <c r="AW174" s="276">
        <v>0</v>
      </c>
      <c r="AX174" s="660">
        <v>0</v>
      </c>
      <c r="AY174" s="272">
        <f t="shared" si="162"/>
        <v>0</v>
      </c>
      <c r="AZ174" s="660">
        <v>0</v>
      </c>
      <c r="BA174" s="272">
        <v>0</v>
      </c>
      <c r="BB174" s="272">
        <v>0</v>
      </c>
      <c r="BC174" s="272"/>
      <c r="BD174" s="552">
        <v>0</v>
      </c>
      <c r="BE174" s="644" t="e">
        <f t="shared" si="173"/>
        <v>#DIV/0!</v>
      </c>
      <c r="BF174" s="272">
        <v>0</v>
      </c>
      <c r="BG174" s="743" t="e">
        <f t="shared" si="174"/>
        <v>#DIV/0!</v>
      </c>
      <c r="BI174" s="705"/>
      <c r="BJ174" s="706">
        <f t="shared" si="155"/>
        <v>0</v>
      </c>
    </row>
    <row r="175" spans="1:62" ht="15" hidden="1" customHeight="1" x14ac:dyDescent="0.55000000000000004">
      <c r="A175" s="391">
        <v>40102</v>
      </c>
      <c r="B175" s="658"/>
      <c r="C175" s="658"/>
      <c r="D175" s="658"/>
      <c r="E175" s="658"/>
      <c r="F175" s="658"/>
      <c r="G175" s="658"/>
      <c r="H175" s="658"/>
      <c r="I175" s="658"/>
      <c r="J175" s="658"/>
      <c r="K175" s="658"/>
      <c r="L175" s="658"/>
      <c r="M175" s="658"/>
      <c r="N175" s="658"/>
      <c r="O175" s="658"/>
      <c r="P175" s="658"/>
      <c r="Q175" s="658"/>
      <c r="R175" s="658"/>
      <c r="S175" s="658"/>
      <c r="T175" s="658"/>
      <c r="U175" s="658"/>
      <c r="V175" s="658"/>
      <c r="W175" s="658"/>
      <c r="X175" s="658"/>
      <c r="Y175" s="658"/>
      <c r="Z175" s="658"/>
      <c r="AA175" s="659" t="s">
        <v>173</v>
      </c>
      <c r="AB175" s="660">
        <v>0</v>
      </c>
      <c r="AC175" s="660">
        <v>0</v>
      </c>
      <c r="AD175" s="662"/>
      <c r="AE175" s="662"/>
      <c r="AF175" s="662"/>
      <c r="AG175" s="662"/>
      <c r="AH175" s="272">
        <f t="shared" si="156"/>
        <v>0</v>
      </c>
      <c r="AI175" s="660">
        <v>0</v>
      </c>
      <c r="AJ175" s="274">
        <v>0</v>
      </c>
      <c r="AK175" s="273">
        <v>0</v>
      </c>
      <c r="AL175" s="274">
        <v>0</v>
      </c>
      <c r="AM175" s="273">
        <v>0</v>
      </c>
      <c r="AN175" s="274">
        <v>0</v>
      </c>
      <c r="AO175" s="273">
        <v>0</v>
      </c>
      <c r="AP175" s="274">
        <v>0</v>
      </c>
      <c r="AQ175" s="273">
        <v>0</v>
      </c>
      <c r="AR175" s="274">
        <v>0</v>
      </c>
      <c r="AS175" s="273">
        <v>0</v>
      </c>
      <c r="AT175" s="274">
        <v>0</v>
      </c>
      <c r="AU175" s="275">
        <v>0</v>
      </c>
      <c r="AV175" s="273">
        <v>0</v>
      </c>
      <c r="AW175" s="276">
        <v>0</v>
      </c>
      <c r="AX175" s="660">
        <v>0</v>
      </c>
      <c r="AY175" s="272">
        <f t="shared" si="162"/>
        <v>0</v>
      </c>
      <c r="AZ175" s="660">
        <v>0</v>
      </c>
      <c r="BA175" s="272">
        <v>0</v>
      </c>
      <c r="BB175" s="272">
        <v>0</v>
      </c>
      <c r="BC175" s="272"/>
      <c r="BD175" s="552">
        <v>0</v>
      </c>
      <c r="BE175" s="644" t="e">
        <f t="shared" si="173"/>
        <v>#DIV/0!</v>
      </c>
      <c r="BF175" s="272">
        <v>0</v>
      </c>
      <c r="BG175" s="743" t="e">
        <f t="shared" si="174"/>
        <v>#DIV/0!</v>
      </c>
      <c r="BI175" s="705"/>
      <c r="BJ175" s="706">
        <f t="shared" si="155"/>
        <v>0</v>
      </c>
    </row>
    <row r="176" spans="1:62" ht="15" hidden="1" customHeight="1" x14ac:dyDescent="0.55000000000000004">
      <c r="A176" s="391">
        <v>40103</v>
      </c>
      <c r="B176" s="658"/>
      <c r="C176" s="658"/>
      <c r="D176" s="658"/>
      <c r="E176" s="658"/>
      <c r="F176" s="658"/>
      <c r="G176" s="658"/>
      <c r="H176" s="658"/>
      <c r="I176" s="658"/>
      <c r="J176" s="658"/>
      <c r="K176" s="658"/>
      <c r="L176" s="658"/>
      <c r="M176" s="658"/>
      <c r="N176" s="658"/>
      <c r="O176" s="658"/>
      <c r="P176" s="658"/>
      <c r="Q176" s="658"/>
      <c r="R176" s="658"/>
      <c r="S176" s="658"/>
      <c r="T176" s="658"/>
      <c r="U176" s="658"/>
      <c r="V176" s="658"/>
      <c r="W176" s="658"/>
      <c r="X176" s="658"/>
      <c r="Y176" s="658"/>
      <c r="Z176" s="658"/>
      <c r="AA176" s="659" t="s">
        <v>174</v>
      </c>
      <c r="AB176" s="660">
        <v>0</v>
      </c>
      <c r="AC176" s="660">
        <v>0</v>
      </c>
      <c r="AD176" s="662"/>
      <c r="AE176" s="662"/>
      <c r="AF176" s="662"/>
      <c r="AG176" s="662"/>
      <c r="AH176" s="272">
        <f t="shared" si="156"/>
        <v>0</v>
      </c>
      <c r="AI176" s="660">
        <v>0</v>
      </c>
      <c r="AJ176" s="274">
        <v>0</v>
      </c>
      <c r="AK176" s="273">
        <v>0</v>
      </c>
      <c r="AL176" s="274">
        <v>0</v>
      </c>
      <c r="AM176" s="273">
        <v>0</v>
      </c>
      <c r="AN176" s="274">
        <v>0</v>
      </c>
      <c r="AO176" s="273">
        <v>0</v>
      </c>
      <c r="AP176" s="274">
        <v>0</v>
      </c>
      <c r="AQ176" s="273">
        <v>0</v>
      </c>
      <c r="AR176" s="274">
        <v>0</v>
      </c>
      <c r="AS176" s="273">
        <v>0</v>
      </c>
      <c r="AT176" s="274">
        <v>0</v>
      </c>
      <c r="AU176" s="275">
        <v>0</v>
      </c>
      <c r="AV176" s="273">
        <v>0</v>
      </c>
      <c r="AW176" s="276">
        <v>0</v>
      </c>
      <c r="AX176" s="660">
        <v>0</v>
      </c>
      <c r="AY176" s="272">
        <f t="shared" si="162"/>
        <v>0</v>
      </c>
      <c r="AZ176" s="660">
        <v>0</v>
      </c>
      <c r="BA176" s="272">
        <v>0</v>
      </c>
      <c r="BB176" s="272">
        <v>0</v>
      </c>
      <c r="BC176" s="272"/>
      <c r="BD176" s="552">
        <v>0</v>
      </c>
      <c r="BE176" s="644" t="e">
        <f t="shared" si="173"/>
        <v>#DIV/0!</v>
      </c>
      <c r="BF176" s="272">
        <v>0</v>
      </c>
      <c r="BG176" s="743" t="e">
        <f t="shared" si="174"/>
        <v>#DIV/0!</v>
      </c>
      <c r="BI176" s="705"/>
      <c r="BJ176" s="706">
        <f t="shared" si="155"/>
        <v>0</v>
      </c>
    </row>
    <row r="177" spans="1:62" ht="15" hidden="1" customHeight="1" x14ac:dyDescent="0.55000000000000004">
      <c r="A177" s="391">
        <v>40104</v>
      </c>
      <c r="B177" s="658"/>
      <c r="C177" s="658"/>
      <c r="D177" s="658"/>
      <c r="E177" s="658"/>
      <c r="F177" s="658"/>
      <c r="G177" s="658"/>
      <c r="H177" s="658"/>
      <c r="I177" s="658"/>
      <c r="J177" s="658"/>
      <c r="K177" s="658"/>
      <c r="L177" s="658"/>
      <c r="M177" s="658"/>
      <c r="N177" s="658"/>
      <c r="O177" s="658"/>
      <c r="P177" s="658"/>
      <c r="Q177" s="658"/>
      <c r="R177" s="658"/>
      <c r="S177" s="658"/>
      <c r="T177" s="658"/>
      <c r="U177" s="658"/>
      <c r="V177" s="658"/>
      <c r="W177" s="658"/>
      <c r="X177" s="658"/>
      <c r="Y177" s="658"/>
      <c r="Z177" s="658"/>
      <c r="AA177" s="659" t="s">
        <v>175</v>
      </c>
      <c r="AB177" s="660">
        <v>0</v>
      </c>
      <c r="AC177" s="660">
        <v>0</v>
      </c>
      <c r="AD177" s="662"/>
      <c r="AE177" s="662"/>
      <c r="AF177" s="662"/>
      <c r="AG177" s="662"/>
      <c r="AH177" s="272">
        <f t="shared" si="156"/>
        <v>0</v>
      </c>
      <c r="AI177" s="660">
        <v>0</v>
      </c>
      <c r="AJ177" s="274">
        <v>0</v>
      </c>
      <c r="AK177" s="273">
        <v>0</v>
      </c>
      <c r="AL177" s="274">
        <v>0</v>
      </c>
      <c r="AM177" s="273">
        <v>0</v>
      </c>
      <c r="AN177" s="274">
        <v>0</v>
      </c>
      <c r="AO177" s="273">
        <v>0</v>
      </c>
      <c r="AP177" s="274">
        <v>0</v>
      </c>
      <c r="AQ177" s="273">
        <v>0</v>
      </c>
      <c r="AR177" s="274">
        <v>0</v>
      </c>
      <c r="AS177" s="273">
        <v>0</v>
      </c>
      <c r="AT177" s="274">
        <v>0</v>
      </c>
      <c r="AU177" s="275">
        <v>0</v>
      </c>
      <c r="AV177" s="273">
        <v>0</v>
      </c>
      <c r="AW177" s="276">
        <v>0</v>
      </c>
      <c r="AX177" s="660">
        <v>0</v>
      </c>
      <c r="AY177" s="272">
        <f t="shared" si="162"/>
        <v>0</v>
      </c>
      <c r="AZ177" s="660">
        <v>0</v>
      </c>
      <c r="BA177" s="272">
        <v>0</v>
      </c>
      <c r="BB177" s="272">
        <v>0</v>
      </c>
      <c r="BC177" s="272"/>
      <c r="BD177" s="552">
        <v>0</v>
      </c>
      <c r="BE177" s="644" t="e">
        <f t="shared" si="173"/>
        <v>#DIV/0!</v>
      </c>
      <c r="BF177" s="272">
        <v>0</v>
      </c>
      <c r="BG177" s="743" t="e">
        <f t="shared" si="174"/>
        <v>#DIV/0!</v>
      </c>
      <c r="BI177" s="705"/>
      <c r="BJ177" s="706">
        <f t="shared" si="155"/>
        <v>0</v>
      </c>
    </row>
    <row r="178" spans="1:62" ht="15" hidden="1" customHeight="1" x14ac:dyDescent="0.55000000000000004">
      <c r="A178" s="391">
        <v>40105</v>
      </c>
      <c r="B178" s="658"/>
      <c r="C178" s="658"/>
      <c r="D178" s="658"/>
      <c r="E178" s="658"/>
      <c r="F178" s="658"/>
      <c r="G178" s="658"/>
      <c r="H178" s="658"/>
      <c r="I178" s="658"/>
      <c r="J178" s="658"/>
      <c r="K178" s="658"/>
      <c r="L178" s="658"/>
      <c r="M178" s="658"/>
      <c r="N178" s="658"/>
      <c r="O178" s="658"/>
      <c r="P178" s="658"/>
      <c r="Q178" s="658"/>
      <c r="R178" s="658"/>
      <c r="S178" s="658"/>
      <c r="T178" s="658"/>
      <c r="U178" s="658"/>
      <c r="V178" s="658"/>
      <c r="W178" s="658"/>
      <c r="X178" s="658"/>
      <c r="Y178" s="658"/>
      <c r="Z178" s="658"/>
      <c r="AA178" s="659" t="s">
        <v>176</v>
      </c>
      <c r="AB178" s="660">
        <v>0</v>
      </c>
      <c r="AC178" s="660">
        <v>0</v>
      </c>
      <c r="AD178" s="662"/>
      <c r="AE178" s="662"/>
      <c r="AF178" s="662"/>
      <c r="AG178" s="662"/>
      <c r="AH178" s="272">
        <f t="shared" si="156"/>
        <v>0</v>
      </c>
      <c r="AI178" s="660">
        <v>0</v>
      </c>
      <c r="AJ178" s="274">
        <v>0</v>
      </c>
      <c r="AK178" s="273">
        <v>0</v>
      </c>
      <c r="AL178" s="274">
        <v>0</v>
      </c>
      <c r="AM178" s="273">
        <v>0</v>
      </c>
      <c r="AN178" s="274">
        <v>0</v>
      </c>
      <c r="AO178" s="273">
        <v>0</v>
      </c>
      <c r="AP178" s="274">
        <v>0</v>
      </c>
      <c r="AQ178" s="273">
        <v>0</v>
      </c>
      <c r="AR178" s="274">
        <v>0</v>
      </c>
      <c r="AS178" s="273">
        <v>0</v>
      </c>
      <c r="AT178" s="274">
        <v>0</v>
      </c>
      <c r="AU178" s="275">
        <v>0</v>
      </c>
      <c r="AV178" s="273">
        <v>0</v>
      </c>
      <c r="AW178" s="276">
        <v>0</v>
      </c>
      <c r="AX178" s="660">
        <v>0</v>
      </c>
      <c r="AY178" s="272">
        <f t="shared" si="162"/>
        <v>0</v>
      </c>
      <c r="AZ178" s="660">
        <v>0</v>
      </c>
      <c r="BA178" s="272">
        <v>0</v>
      </c>
      <c r="BB178" s="272">
        <v>0</v>
      </c>
      <c r="BC178" s="272"/>
      <c r="BD178" s="552">
        <v>0</v>
      </c>
      <c r="BE178" s="644" t="e">
        <f t="shared" si="173"/>
        <v>#DIV/0!</v>
      </c>
      <c r="BF178" s="272">
        <v>0</v>
      </c>
      <c r="BG178" s="743" t="e">
        <f t="shared" si="174"/>
        <v>#DIV/0!</v>
      </c>
      <c r="BI178" s="705"/>
      <c r="BJ178" s="706">
        <f t="shared" si="155"/>
        <v>0</v>
      </c>
    </row>
    <row r="179" spans="1:62" ht="15" hidden="1" customHeight="1" x14ac:dyDescent="0.55000000000000004">
      <c r="A179" s="391">
        <v>40106</v>
      </c>
      <c r="B179" s="658"/>
      <c r="C179" s="658"/>
      <c r="D179" s="658"/>
      <c r="E179" s="658"/>
      <c r="F179" s="658"/>
      <c r="G179" s="658"/>
      <c r="H179" s="658"/>
      <c r="I179" s="658"/>
      <c r="J179" s="658"/>
      <c r="K179" s="658"/>
      <c r="L179" s="658"/>
      <c r="M179" s="658"/>
      <c r="N179" s="658"/>
      <c r="O179" s="658"/>
      <c r="P179" s="658"/>
      <c r="Q179" s="658"/>
      <c r="R179" s="658"/>
      <c r="S179" s="658"/>
      <c r="T179" s="658"/>
      <c r="U179" s="658"/>
      <c r="V179" s="658"/>
      <c r="W179" s="658"/>
      <c r="X179" s="658"/>
      <c r="Y179" s="658"/>
      <c r="Z179" s="658"/>
      <c r="AA179" s="659" t="s">
        <v>177</v>
      </c>
      <c r="AB179" s="660">
        <v>0</v>
      </c>
      <c r="AC179" s="660">
        <v>0</v>
      </c>
      <c r="AD179" s="662"/>
      <c r="AE179" s="662"/>
      <c r="AF179" s="662"/>
      <c r="AG179" s="662"/>
      <c r="AH179" s="272">
        <f t="shared" si="156"/>
        <v>0</v>
      </c>
      <c r="AI179" s="660">
        <v>0</v>
      </c>
      <c r="AJ179" s="274">
        <v>0</v>
      </c>
      <c r="AK179" s="273">
        <v>0</v>
      </c>
      <c r="AL179" s="274">
        <v>0</v>
      </c>
      <c r="AM179" s="273">
        <v>0</v>
      </c>
      <c r="AN179" s="274">
        <v>0</v>
      </c>
      <c r="AO179" s="273">
        <v>0</v>
      </c>
      <c r="AP179" s="274">
        <v>0</v>
      </c>
      <c r="AQ179" s="273">
        <v>0</v>
      </c>
      <c r="AR179" s="274">
        <v>0</v>
      </c>
      <c r="AS179" s="273">
        <v>0</v>
      </c>
      <c r="AT179" s="274">
        <v>0</v>
      </c>
      <c r="AU179" s="275">
        <v>0</v>
      </c>
      <c r="AV179" s="273">
        <v>0</v>
      </c>
      <c r="AW179" s="276">
        <v>0</v>
      </c>
      <c r="AX179" s="660">
        <v>0</v>
      </c>
      <c r="AY179" s="272">
        <f t="shared" si="162"/>
        <v>0</v>
      </c>
      <c r="AZ179" s="660">
        <v>0</v>
      </c>
      <c r="BA179" s="272">
        <v>0</v>
      </c>
      <c r="BB179" s="272">
        <v>0</v>
      </c>
      <c r="BC179" s="272"/>
      <c r="BD179" s="552">
        <v>0</v>
      </c>
      <c r="BE179" s="644" t="e">
        <f t="shared" si="173"/>
        <v>#DIV/0!</v>
      </c>
      <c r="BF179" s="272">
        <v>0</v>
      </c>
      <c r="BG179" s="743" t="e">
        <f t="shared" si="174"/>
        <v>#DIV/0!</v>
      </c>
      <c r="BI179" s="705"/>
      <c r="BJ179" s="706">
        <f t="shared" si="155"/>
        <v>0</v>
      </c>
    </row>
    <row r="180" spans="1:62" ht="15" hidden="1" customHeight="1" x14ac:dyDescent="0.55000000000000004">
      <c r="A180" s="391">
        <v>40107</v>
      </c>
      <c r="B180" s="658"/>
      <c r="C180" s="658"/>
      <c r="D180" s="658"/>
      <c r="E180" s="658"/>
      <c r="F180" s="658"/>
      <c r="G180" s="658"/>
      <c r="H180" s="658"/>
      <c r="I180" s="658"/>
      <c r="J180" s="658"/>
      <c r="K180" s="658"/>
      <c r="L180" s="658"/>
      <c r="M180" s="658"/>
      <c r="N180" s="658"/>
      <c r="O180" s="658"/>
      <c r="P180" s="658"/>
      <c r="Q180" s="658"/>
      <c r="R180" s="658"/>
      <c r="S180" s="658"/>
      <c r="T180" s="658"/>
      <c r="U180" s="658"/>
      <c r="V180" s="658"/>
      <c r="W180" s="658"/>
      <c r="X180" s="658"/>
      <c r="Y180" s="658"/>
      <c r="Z180" s="658"/>
      <c r="AA180" s="659" t="s">
        <v>178</v>
      </c>
      <c r="AB180" s="660">
        <v>0</v>
      </c>
      <c r="AC180" s="660">
        <v>0</v>
      </c>
      <c r="AD180" s="662"/>
      <c r="AE180" s="662"/>
      <c r="AF180" s="662"/>
      <c r="AG180" s="662"/>
      <c r="AH180" s="272">
        <f t="shared" si="156"/>
        <v>0</v>
      </c>
      <c r="AI180" s="660">
        <v>0</v>
      </c>
      <c r="AJ180" s="274">
        <v>0</v>
      </c>
      <c r="AK180" s="273">
        <v>0</v>
      </c>
      <c r="AL180" s="274">
        <v>0</v>
      </c>
      <c r="AM180" s="273">
        <v>0</v>
      </c>
      <c r="AN180" s="274">
        <v>0</v>
      </c>
      <c r="AO180" s="273">
        <v>0</v>
      </c>
      <c r="AP180" s="274">
        <v>0</v>
      </c>
      <c r="AQ180" s="273">
        <v>0</v>
      </c>
      <c r="AR180" s="274">
        <v>0</v>
      </c>
      <c r="AS180" s="273">
        <v>0</v>
      </c>
      <c r="AT180" s="274">
        <v>0</v>
      </c>
      <c r="AU180" s="275">
        <v>0</v>
      </c>
      <c r="AV180" s="273">
        <v>0</v>
      </c>
      <c r="AW180" s="276">
        <v>0</v>
      </c>
      <c r="AX180" s="660">
        <v>0</v>
      </c>
      <c r="AY180" s="272">
        <f t="shared" si="162"/>
        <v>0</v>
      </c>
      <c r="AZ180" s="660">
        <v>0</v>
      </c>
      <c r="BA180" s="272">
        <v>0</v>
      </c>
      <c r="BB180" s="272">
        <v>0</v>
      </c>
      <c r="BC180" s="272"/>
      <c r="BD180" s="552">
        <v>0</v>
      </c>
      <c r="BE180" s="644" t="e">
        <f t="shared" si="173"/>
        <v>#DIV/0!</v>
      </c>
      <c r="BF180" s="272">
        <v>0</v>
      </c>
      <c r="BG180" s="743" t="e">
        <f t="shared" si="174"/>
        <v>#DIV/0!</v>
      </c>
      <c r="BI180" s="705"/>
      <c r="BJ180" s="706">
        <f t="shared" si="155"/>
        <v>0</v>
      </c>
    </row>
    <row r="181" spans="1:62" ht="15" hidden="1" customHeight="1" x14ac:dyDescent="0.55000000000000004">
      <c r="A181" s="391">
        <v>40108</v>
      </c>
      <c r="B181" s="658"/>
      <c r="C181" s="658"/>
      <c r="D181" s="658"/>
      <c r="E181" s="658"/>
      <c r="F181" s="658"/>
      <c r="G181" s="658"/>
      <c r="H181" s="658"/>
      <c r="I181" s="658"/>
      <c r="J181" s="658"/>
      <c r="K181" s="658"/>
      <c r="L181" s="658"/>
      <c r="M181" s="658"/>
      <c r="N181" s="658"/>
      <c r="O181" s="658"/>
      <c r="P181" s="658"/>
      <c r="Q181" s="658"/>
      <c r="R181" s="658"/>
      <c r="S181" s="658"/>
      <c r="T181" s="658"/>
      <c r="U181" s="658"/>
      <c r="V181" s="658"/>
      <c r="W181" s="658"/>
      <c r="X181" s="658"/>
      <c r="Y181" s="658"/>
      <c r="Z181" s="658"/>
      <c r="AA181" s="659" t="s">
        <v>179</v>
      </c>
      <c r="AB181" s="660">
        <v>0</v>
      </c>
      <c r="AC181" s="660">
        <v>0</v>
      </c>
      <c r="AD181" s="662"/>
      <c r="AE181" s="662"/>
      <c r="AF181" s="662"/>
      <c r="AG181" s="662"/>
      <c r="AH181" s="272">
        <f t="shared" si="156"/>
        <v>0</v>
      </c>
      <c r="AI181" s="660">
        <v>0</v>
      </c>
      <c r="AJ181" s="274">
        <v>0</v>
      </c>
      <c r="AK181" s="273">
        <v>0</v>
      </c>
      <c r="AL181" s="274">
        <v>0</v>
      </c>
      <c r="AM181" s="273">
        <v>0</v>
      </c>
      <c r="AN181" s="274">
        <v>0</v>
      </c>
      <c r="AO181" s="273">
        <v>0</v>
      </c>
      <c r="AP181" s="274">
        <v>0</v>
      </c>
      <c r="AQ181" s="273">
        <v>0</v>
      </c>
      <c r="AR181" s="274">
        <v>0</v>
      </c>
      <c r="AS181" s="273">
        <v>0</v>
      </c>
      <c r="AT181" s="274">
        <v>0</v>
      </c>
      <c r="AU181" s="275">
        <v>0</v>
      </c>
      <c r="AV181" s="273">
        <v>0</v>
      </c>
      <c r="AW181" s="276">
        <v>0</v>
      </c>
      <c r="AX181" s="660">
        <v>0</v>
      </c>
      <c r="AY181" s="272">
        <f t="shared" si="162"/>
        <v>0</v>
      </c>
      <c r="AZ181" s="660">
        <v>0</v>
      </c>
      <c r="BA181" s="272">
        <v>0</v>
      </c>
      <c r="BB181" s="272">
        <v>0</v>
      </c>
      <c r="BC181" s="272"/>
      <c r="BD181" s="552">
        <v>0</v>
      </c>
      <c r="BE181" s="644" t="e">
        <f t="shared" si="173"/>
        <v>#DIV/0!</v>
      </c>
      <c r="BF181" s="272">
        <v>0</v>
      </c>
      <c r="BG181" s="743" t="e">
        <f t="shared" si="174"/>
        <v>#DIV/0!</v>
      </c>
      <c r="BI181" s="705"/>
      <c r="BJ181" s="706">
        <f t="shared" si="155"/>
        <v>0</v>
      </c>
    </row>
    <row r="182" spans="1:62" ht="15" hidden="1" customHeight="1" x14ac:dyDescent="0.55000000000000004">
      <c r="A182" s="382">
        <v>402</v>
      </c>
      <c r="B182" s="383"/>
      <c r="C182" s="383"/>
      <c r="D182" s="383"/>
      <c r="E182" s="383"/>
      <c r="F182" s="383"/>
      <c r="G182" s="383"/>
      <c r="H182" s="383"/>
      <c r="I182" s="383"/>
      <c r="J182" s="383"/>
      <c r="K182" s="383"/>
      <c r="L182" s="383"/>
      <c r="M182" s="383"/>
      <c r="N182" s="383"/>
      <c r="O182" s="383"/>
      <c r="P182" s="383"/>
      <c r="Q182" s="383"/>
      <c r="R182" s="383"/>
      <c r="S182" s="383"/>
      <c r="T182" s="383"/>
      <c r="U182" s="383"/>
      <c r="V182" s="383"/>
      <c r="W182" s="383"/>
      <c r="X182" s="383"/>
      <c r="Y182" s="383"/>
      <c r="Z182" s="383"/>
      <c r="AA182" s="263" t="s">
        <v>180</v>
      </c>
      <c r="AB182" s="264">
        <f>SUM(AB183:AB190)</f>
        <v>0</v>
      </c>
      <c r="AC182" s="264">
        <f>SUM(AC183:AC190)</f>
        <v>0</v>
      </c>
      <c r="AD182" s="265">
        <f>SUM(AD183:AD190)</f>
        <v>0</v>
      </c>
      <c r="AE182" s="265"/>
      <c r="AF182" s="265"/>
      <c r="AG182" s="265">
        <f>SUM(AG183:AG190)</f>
        <v>0</v>
      </c>
      <c r="AH182" s="272">
        <f t="shared" si="156"/>
        <v>0</v>
      </c>
      <c r="AI182" s="264">
        <f>SUM(AI183:AI190)</f>
        <v>0</v>
      </c>
      <c r="AJ182" s="268">
        <f t="shared" ref="AJ182:AV182" si="175">SUM(AJ183:AJ190)</f>
        <v>0</v>
      </c>
      <c r="AK182" s="267">
        <f t="shared" si="175"/>
        <v>0</v>
      </c>
      <c r="AL182" s="268">
        <f t="shared" si="175"/>
        <v>0</v>
      </c>
      <c r="AM182" s="267">
        <f t="shared" si="175"/>
        <v>0</v>
      </c>
      <c r="AN182" s="268">
        <f t="shared" si="175"/>
        <v>0</v>
      </c>
      <c r="AO182" s="267">
        <f t="shared" si="175"/>
        <v>0</v>
      </c>
      <c r="AP182" s="268">
        <f t="shared" si="175"/>
        <v>0</v>
      </c>
      <c r="AQ182" s="267">
        <f t="shared" si="175"/>
        <v>0</v>
      </c>
      <c r="AR182" s="268">
        <f t="shared" si="175"/>
        <v>0</v>
      </c>
      <c r="AS182" s="267">
        <f>SUM(AS183:AS190)</f>
        <v>0</v>
      </c>
      <c r="AT182" s="268">
        <f>SUM(AT183:AT190)</f>
        <v>0</v>
      </c>
      <c r="AU182" s="269">
        <f t="shared" si="175"/>
        <v>0</v>
      </c>
      <c r="AV182" s="267">
        <f t="shared" si="175"/>
        <v>0</v>
      </c>
      <c r="AW182" s="270">
        <f>SUM(AW183:AW190)</f>
        <v>0</v>
      </c>
      <c r="AX182" s="264">
        <f>SUM(AX183:AX190)</f>
        <v>0</v>
      </c>
      <c r="AY182" s="272">
        <f t="shared" si="162"/>
        <v>0</v>
      </c>
      <c r="AZ182" s="657">
        <f>SUM(AZ183:AZ190)</f>
        <v>0</v>
      </c>
      <c r="BA182" s="271">
        <f>SUM(BA183:BA190)</f>
        <v>0</v>
      </c>
      <c r="BB182" s="271">
        <f>SUM(BB183:BB190)</f>
        <v>0</v>
      </c>
      <c r="BC182" s="271"/>
      <c r="BD182" s="552">
        <f>SUM(BD183:BD190)</f>
        <v>0</v>
      </c>
      <c r="BE182" s="644" t="e">
        <f t="shared" si="173"/>
        <v>#DIV/0!</v>
      </c>
      <c r="BF182" s="271">
        <f>SUM(BF183:BF190)</f>
        <v>0</v>
      </c>
      <c r="BG182" s="743" t="e">
        <f t="shared" si="174"/>
        <v>#DIV/0!</v>
      </c>
      <c r="BI182" s="705"/>
      <c r="BJ182" s="706">
        <f t="shared" si="155"/>
        <v>0</v>
      </c>
    </row>
    <row r="183" spans="1:62" ht="15" hidden="1" customHeight="1" x14ac:dyDescent="0.55000000000000004">
      <c r="A183" s="391">
        <v>40201</v>
      </c>
      <c r="B183" s="658"/>
      <c r="C183" s="658"/>
      <c r="D183" s="658"/>
      <c r="E183" s="658"/>
      <c r="F183" s="658"/>
      <c r="G183" s="658"/>
      <c r="H183" s="658"/>
      <c r="I183" s="658"/>
      <c r="J183" s="658"/>
      <c r="K183" s="658"/>
      <c r="L183" s="658"/>
      <c r="M183" s="658"/>
      <c r="N183" s="658"/>
      <c r="O183" s="658"/>
      <c r="P183" s="658"/>
      <c r="Q183" s="658"/>
      <c r="R183" s="658"/>
      <c r="S183" s="658"/>
      <c r="T183" s="658"/>
      <c r="U183" s="658"/>
      <c r="V183" s="658"/>
      <c r="W183" s="658"/>
      <c r="X183" s="658"/>
      <c r="Y183" s="658"/>
      <c r="Z183" s="658"/>
      <c r="AA183" s="659" t="s">
        <v>181</v>
      </c>
      <c r="AB183" s="660">
        <v>0</v>
      </c>
      <c r="AC183" s="660">
        <v>0</v>
      </c>
      <c r="AD183" s="662"/>
      <c r="AE183" s="662"/>
      <c r="AF183" s="662"/>
      <c r="AG183" s="662"/>
      <c r="AH183" s="272">
        <f t="shared" si="156"/>
        <v>0</v>
      </c>
      <c r="AI183" s="660">
        <v>0</v>
      </c>
      <c r="AJ183" s="274">
        <v>0</v>
      </c>
      <c r="AK183" s="273">
        <v>0</v>
      </c>
      <c r="AL183" s="274">
        <v>0</v>
      </c>
      <c r="AM183" s="273">
        <v>0</v>
      </c>
      <c r="AN183" s="274">
        <v>0</v>
      </c>
      <c r="AO183" s="273">
        <v>0</v>
      </c>
      <c r="AP183" s="274">
        <v>0</v>
      </c>
      <c r="AQ183" s="273">
        <v>0</v>
      </c>
      <c r="AR183" s="274">
        <v>0</v>
      </c>
      <c r="AS183" s="273">
        <v>0</v>
      </c>
      <c r="AT183" s="274">
        <v>0</v>
      </c>
      <c r="AU183" s="275">
        <v>0</v>
      </c>
      <c r="AV183" s="273">
        <v>0</v>
      </c>
      <c r="AW183" s="276">
        <v>0</v>
      </c>
      <c r="AX183" s="660">
        <v>0</v>
      </c>
      <c r="AY183" s="272">
        <f t="shared" si="162"/>
        <v>0</v>
      </c>
      <c r="AZ183" s="660">
        <v>0</v>
      </c>
      <c r="BA183" s="272">
        <v>0</v>
      </c>
      <c r="BB183" s="272">
        <v>0</v>
      </c>
      <c r="BC183" s="272"/>
      <c r="BD183" s="552">
        <v>0</v>
      </c>
      <c r="BE183" s="644" t="e">
        <f t="shared" si="173"/>
        <v>#DIV/0!</v>
      </c>
      <c r="BF183" s="272">
        <v>0</v>
      </c>
      <c r="BG183" s="743" t="e">
        <f t="shared" si="174"/>
        <v>#DIV/0!</v>
      </c>
      <c r="BI183" s="705"/>
      <c r="BJ183" s="706">
        <f t="shared" si="155"/>
        <v>0</v>
      </c>
    </row>
    <row r="184" spans="1:62" ht="15" hidden="1" customHeight="1" x14ac:dyDescent="0.55000000000000004">
      <c r="A184" s="391">
        <v>40202</v>
      </c>
      <c r="B184" s="658"/>
      <c r="C184" s="658"/>
      <c r="D184" s="658"/>
      <c r="E184" s="658"/>
      <c r="F184" s="658"/>
      <c r="G184" s="658"/>
      <c r="H184" s="658"/>
      <c r="I184" s="658"/>
      <c r="J184" s="658"/>
      <c r="K184" s="658"/>
      <c r="L184" s="658"/>
      <c r="M184" s="658"/>
      <c r="N184" s="658"/>
      <c r="O184" s="658"/>
      <c r="P184" s="658"/>
      <c r="Q184" s="658"/>
      <c r="R184" s="658"/>
      <c r="S184" s="658"/>
      <c r="T184" s="658"/>
      <c r="U184" s="658"/>
      <c r="V184" s="658"/>
      <c r="W184" s="658"/>
      <c r="X184" s="658"/>
      <c r="Y184" s="658"/>
      <c r="Z184" s="658"/>
      <c r="AA184" s="659" t="s">
        <v>182</v>
      </c>
      <c r="AB184" s="660">
        <v>0</v>
      </c>
      <c r="AC184" s="660">
        <v>0</v>
      </c>
      <c r="AD184" s="662"/>
      <c r="AE184" s="662"/>
      <c r="AF184" s="662"/>
      <c r="AG184" s="662"/>
      <c r="AH184" s="272">
        <f t="shared" si="156"/>
        <v>0</v>
      </c>
      <c r="AI184" s="660">
        <v>0</v>
      </c>
      <c r="AJ184" s="274">
        <v>0</v>
      </c>
      <c r="AK184" s="273">
        <v>0</v>
      </c>
      <c r="AL184" s="274">
        <v>0</v>
      </c>
      <c r="AM184" s="273">
        <v>0</v>
      </c>
      <c r="AN184" s="274">
        <v>0</v>
      </c>
      <c r="AO184" s="273">
        <v>0</v>
      </c>
      <c r="AP184" s="274">
        <v>0</v>
      </c>
      <c r="AQ184" s="273">
        <v>0</v>
      </c>
      <c r="AR184" s="274">
        <v>0</v>
      </c>
      <c r="AS184" s="273">
        <v>0</v>
      </c>
      <c r="AT184" s="274">
        <v>0</v>
      </c>
      <c r="AU184" s="275">
        <v>0</v>
      </c>
      <c r="AV184" s="273">
        <v>0</v>
      </c>
      <c r="AW184" s="276">
        <v>0</v>
      </c>
      <c r="AX184" s="660">
        <v>0</v>
      </c>
      <c r="AY184" s="272">
        <f t="shared" si="162"/>
        <v>0</v>
      </c>
      <c r="AZ184" s="660">
        <v>0</v>
      </c>
      <c r="BA184" s="272">
        <v>0</v>
      </c>
      <c r="BB184" s="272">
        <v>0</v>
      </c>
      <c r="BC184" s="272"/>
      <c r="BD184" s="552">
        <v>0</v>
      </c>
      <c r="BE184" s="644" t="e">
        <f t="shared" si="173"/>
        <v>#DIV/0!</v>
      </c>
      <c r="BF184" s="272">
        <v>0</v>
      </c>
      <c r="BG184" s="743" t="e">
        <f t="shared" si="174"/>
        <v>#DIV/0!</v>
      </c>
      <c r="BI184" s="705"/>
      <c r="BJ184" s="706">
        <f t="shared" si="155"/>
        <v>0</v>
      </c>
    </row>
    <row r="185" spans="1:62" ht="15" hidden="1" customHeight="1" x14ac:dyDescent="0.55000000000000004">
      <c r="A185" s="391">
        <v>40203</v>
      </c>
      <c r="B185" s="658"/>
      <c r="C185" s="658"/>
      <c r="D185" s="658"/>
      <c r="E185" s="658"/>
      <c r="F185" s="658"/>
      <c r="G185" s="658"/>
      <c r="H185" s="658"/>
      <c r="I185" s="658"/>
      <c r="J185" s="658"/>
      <c r="K185" s="658"/>
      <c r="L185" s="658"/>
      <c r="M185" s="658"/>
      <c r="N185" s="658"/>
      <c r="O185" s="658"/>
      <c r="P185" s="658"/>
      <c r="Q185" s="658"/>
      <c r="R185" s="658"/>
      <c r="S185" s="658"/>
      <c r="T185" s="658"/>
      <c r="U185" s="658"/>
      <c r="V185" s="658"/>
      <c r="W185" s="658"/>
      <c r="X185" s="658"/>
      <c r="Y185" s="658"/>
      <c r="Z185" s="658"/>
      <c r="AA185" s="659" t="s">
        <v>183</v>
      </c>
      <c r="AB185" s="660">
        <v>0</v>
      </c>
      <c r="AC185" s="660">
        <v>0</v>
      </c>
      <c r="AD185" s="662"/>
      <c r="AE185" s="662"/>
      <c r="AF185" s="662"/>
      <c r="AG185" s="662"/>
      <c r="AH185" s="272">
        <f t="shared" si="156"/>
        <v>0</v>
      </c>
      <c r="AI185" s="660">
        <v>0</v>
      </c>
      <c r="AJ185" s="274">
        <v>0</v>
      </c>
      <c r="AK185" s="273">
        <v>0</v>
      </c>
      <c r="AL185" s="274">
        <v>0</v>
      </c>
      <c r="AM185" s="273">
        <v>0</v>
      </c>
      <c r="AN185" s="274">
        <v>0</v>
      </c>
      <c r="AO185" s="273">
        <v>0</v>
      </c>
      <c r="AP185" s="274">
        <v>0</v>
      </c>
      <c r="AQ185" s="273">
        <v>0</v>
      </c>
      <c r="AR185" s="274">
        <v>0</v>
      </c>
      <c r="AS185" s="273">
        <v>0</v>
      </c>
      <c r="AT185" s="274">
        <v>0</v>
      </c>
      <c r="AU185" s="275">
        <v>0</v>
      </c>
      <c r="AV185" s="273">
        <v>0</v>
      </c>
      <c r="AW185" s="276">
        <v>0</v>
      </c>
      <c r="AX185" s="660">
        <v>0</v>
      </c>
      <c r="AY185" s="272">
        <f t="shared" si="162"/>
        <v>0</v>
      </c>
      <c r="AZ185" s="660">
        <v>0</v>
      </c>
      <c r="BA185" s="272">
        <v>0</v>
      </c>
      <c r="BB185" s="272">
        <v>0</v>
      </c>
      <c r="BC185" s="272"/>
      <c r="BD185" s="552">
        <v>0</v>
      </c>
      <c r="BE185" s="644" t="e">
        <f t="shared" si="173"/>
        <v>#DIV/0!</v>
      </c>
      <c r="BF185" s="272">
        <v>0</v>
      </c>
      <c r="BG185" s="743" t="e">
        <f t="shared" si="174"/>
        <v>#DIV/0!</v>
      </c>
      <c r="BI185" s="705"/>
      <c r="BJ185" s="706">
        <f t="shared" si="155"/>
        <v>0</v>
      </c>
    </row>
    <row r="186" spans="1:62" ht="15" hidden="1" customHeight="1" x14ac:dyDescent="0.55000000000000004">
      <c r="A186" s="391">
        <v>40204</v>
      </c>
      <c r="B186" s="658"/>
      <c r="C186" s="658"/>
      <c r="D186" s="658"/>
      <c r="E186" s="658"/>
      <c r="F186" s="658"/>
      <c r="G186" s="658"/>
      <c r="H186" s="658"/>
      <c r="I186" s="658"/>
      <c r="J186" s="658"/>
      <c r="K186" s="658"/>
      <c r="L186" s="658"/>
      <c r="M186" s="658"/>
      <c r="N186" s="658"/>
      <c r="O186" s="658"/>
      <c r="P186" s="658"/>
      <c r="Q186" s="658"/>
      <c r="R186" s="658"/>
      <c r="S186" s="658"/>
      <c r="T186" s="658"/>
      <c r="U186" s="658"/>
      <c r="V186" s="658"/>
      <c r="W186" s="658"/>
      <c r="X186" s="658"/>
      <c r="Y186" s="658"/>
      <c r="Z186" s="658"/>
      <c r="AA186" s="659" t="s">
        <v>184</v>
      </c>
      <c r="AB186" s="660">
        <v>0</v>
      </c>
      <c r="AC186" s="660">
        <v>0</v>
      </c>
      <c r="AD186" s="662"/>
      <c r="AE186" s="662"/>
      <c r="AF186" s="662"/>
      <c r="AG186" s="662"/>
      <c r="AH186" s="272">
        <f t="shared" si="156"/>
        <v>0</v>
      </c>
      <c r="AI186" s="660">
        <v>0</v>
      </c>
      <c r="AJ186" s="274">
        <v>0</v>
      </c>
      <c r="AK186" s="273">
        <v>0</v>
      </c>
      <c r="AL186" s="274">
        <v>0</v>
      </c>
      <c r="AM186" s="273">
        <v>0</v>
      </c>
      <c r="AN186" s="274">
        <v>0</v>
      </c>
      <c r="AO186" s="273">
        <v>0</v>
      </c>
      <c r="AP186" s="274">
        <v>0</v>
      </c>
      <c r="AQ186" s="273">
        <v>0</v>
      </c>
      <c r="AR186" s="274">
        <v>0</v>
      </c>
      <c r="AS186" s="273">
        <v>0</v>
      </c>
      <c r="AT186" s="274">
        <v>0</v>
      </c>
      <c r="AU186" s="275">
        <v>0</v>
      </c>
      <c r="AV186" s="273">
        <v>0</v>
      </c>
      <c r="AW186" s="276">
        <v>0</v>
      </c>
      <c r="AX186" s="660">
        <v>0</v>
      </c>
      <c r="AY186" s="272">
        <f t="shared" si="162"/>
        <v>0</v>
      </c>
      <c r="AZ186" s="660">
        <v>0</v>
      </c>
      <c r="BA186" s="272">
        <v>0</v>
      </c>
      <c r="BB186" s="272">
        <v>0</v>
      </c>
      <c r="BC186" s="272"/>
      <c r="BD186" s="552">
        <v>0</v>
      </c>
      <c r="BE186" s="644" t="e">
        <f t="shared" si="173"/>
        <v>#DIV/0!</v>
      </c>
      <c r="BF186" s="272">
        <v>0</v>
      </c>
      <c r="BG186" s="743" t="e">
        <f t="shared" si="174"/>
        <v>#DIV/0!</v>
      </c>
      <c r="BI186" s="705"/>
      <c r="BJ186" s="706">
        <f t="shared" si="155"/>
        <v>0</v>
      </c>
    </row>
    <row r="187" spans="1:62" ht="15" hidden="1" customHeight="1" x14ac:dyDescent="0.55000000000000004">
      <c r="A187" s="391">
        <v>40205</v>
      </c>
      <c r="B187" s="658"/>
      <c r="C187" s="658"/>
      <c r="D187" s="658"/>
      <c r="E187" s="658"/>
      <c r="F187" s="658"/>
      <c r="G187" s="658"/>
      <c r="H187" s="658"/>
      <c r="I187" s="658"/>
      <c r="J187" s="658"/>
      <c r="K187" s="658"/>
      <c r="L187" s="658"/>
      <c r="M187" s="658"/>
      <c r="N187" s="658"/>
      <c r="O187" s="658"/>
      <c r="P187" s="658"/>
      <c r="Q187" s="658"/>
      <c r="R187" s="658"/>
      <c r="S187" s="658"/>
      <c r="T187" s="658"/>
      <c r="U187" s="658"/>
      <c r="V187" s="658"/>
      <c r="W187" s="658"/>
      <c r="X187" s="658"/>
      <c r="Y187" s="658"/>
      <c r="Z187" s="658"/>
      <c r="AA187" s="659" t="s">
        <v>185</v>
      </c>
      <c r="AB187" s="660">
        <v>0</v>
      </c>
      <c r="AC187" s="660">
        <v>0</v>
      </c>
      <c r="AD187" s="662"/>
      <c r="AE187" s="662"/>
      <c r="AF187" s="662"/>
      <c r="AG187" s="662"/>
      <c r="AH187" s="272">
        <f t="shared" si="156"/>
        <v>0</v>
      </c>
      <c r="AI187" s="660">
        <v>0</v>
      </c>
      <c r="AJ187" s="274">
        <v>0</v>
      </c>
      <c r="AK187" s="273">
        <v>0</v>
      </c>
      <c r="AL187" s="274">
        <v>0</v>
      </c>
      <c r="AM187" s="273">
        <v>0</v>
      </c>
      <c r="AN187" s="274">
        <v>0</v>
      </c>
      <c r="AO187" s="273">
        <v>0</v>
      </c>
      <c r="AP187" s="274">
        <v>0</v>
      </c>
      <c r="AQ187" s="273">
        <v>0</v>
      </c>
      <c r="AR187" s="274">
        <v>0</v>
      </c>
      <c r="AS187" s="273">
        <v>0</v>
      </c>
      <c r="AT187" s="274">
        <v>0</v>
      </c>
      <c r="AU187" s="275">
        <v>0</v>
      </c>
      <c r="AV187" s="273">
        <v>0</v>
      </c>
      <c r="AW187" s="276">
        <v>0</v>
      </c>
      <c r="AX187" s="660">
        <v>0</v>
      </c>
      <c r="AY187" s="272">
        <f t="shared" si="162"/>
        <v>0</v>
      </c>
      <c r="AZ187" s="660">
        <v>0</v>
      </c>
      <c r="BA187" s="272">
        <v>0</v>
      </c>
      <c r="BB187" s="272">
        <v>0</v>
      </c>
      <c r="BC187" s="272"/>
      <c r="BD187" s="552">
        <v>0</v>
      </c>
      <c r="BE187" s="644" t="e">
        <f t="shared" si="173"/>
        <v>#DIV/0!</v>
      </c>
      <c r="BF187" s="272">
        <v>0</v>
      </c>
      <c r="BG187" s="743" t="e">
        <f t="shared" si="174"/>
        <v>#DIV/0!</v>
      </c>
      <c r="BI187" s="705"/>
      <c r="BJ187" s="706">
        <f t="shared" si="155"/>
        <v>0</v>
      </c>
    </row>
    <row r="188" spans="1:62" ht="15" hidden="1" customHeight="1" x14ac:dyDescent="0.55000000000000004">
      <c r="A188" s="391">
        <v>40206</v>
      </c>
      <c r="B188" s="658"/>
      <c r="C188" s="658"/>
      <c r="D188" s="658"/>
      <c r="E188" s="658"/>
      <c r="F188" s="658"/>
      <c r="G188" s="658"/>
      <c r="H188" s="658"/>
      <c r="I188" s="658"/>
      <c r="J188" s="658"/>
      <c r="K188" s="658"/>
      <c r="L188" s="658"/>
      <c r="M188" s="658"/>
      <c r="N188" s="658"/>
      <c r="O188" s="658"/>
      <c r="P188" s="658"/>
      <c r="Q188" s="658"/>
      <c r="R188" s="658"/>
      <c r="S188" s="658"/>
      <c r="T188" s="658"/>
      <c r="U188" s="658"/>
      <c r="V188" s="658"/>
      <c r="W188" s="658"/>
      <c r="X188" s="658"/>
      <c r="Y188" s="658"/>
      <c r="Z188" s="658"/>
      <c r="AA188" s="659" t="s">
        <v>186</v>
      </c>
      <c r="AB188" s="660">
        <v>0</v>
      </c>
      <c r="AC188" s="660">
        <v>0</v>
      </c>
      <c r="AD188" s="662"/>
      <c r="AE188" s="662"/>
      <c r="AF188" s="662"/>
      <c r="AG188" s="662"/>
      <c r="AH188" s="272">
        <f t="shared" si="156"/>
        <v>0</v>
      </c>
      <c r="AI188" s="660">
        <v>0</v>
      </c>
      <c r="AJ188" s="274">
        <v>0</v>
      </c>
      <c r="AK188" s="273">
        <v>0</v>
      </c>
      <c r="AL188" s="274">
        <v>0</v>
      </c>
      <c r="AM188" s="273">
        <v>0</v>
      </c>
      <c r="AN188" s="274">
        <v>0</v>
      </c>
      <c r="AO188" s="273">
        <v>0</v>
      </c>
      <c r="AP188" s="274">
        <v>0</v>
      </c>
      <c r="AQ188" s="273">
        <v>0</v>
      </c>
      <c r="AR188" s="274">
        <v>0</v>
      </c>
      <c r="AS188" s="273">
        <v>0</v>
      </c>
      <c r="AT188" s="274">
        <v>0</v>
      </c>
      <c r="AU188" s="275">
        <v>0</v>
      </c>
      <c r="AV188" s="273">
        <v>0</v>
      </c>
      <c r="AW188" s="276">
        <v>0</v>
      </c>
      <c r="AX188" s="660">
        <v>0</v>
      </c>
      <c r="AY188" s="272">
        <f t="shared" si="162"/>
        <v>0</v>
      </c>
      <c r="AZ188" s="660">
        <v>0</v>
      </c>
      <c r="BA188" s="272">
        <v>0</v>
      </c>
      <c r="BB188" s="272">
        <v>0</v>
      </c>
      <c r="BC188" s="272"/>
      <c r="BD188" s="552">
        <v>0</v>
      </c>
      <c r="BE188" s="644" t="e">
        <f t="shared" si="173"/>
        <v>#DIV/0!</v>
      </c>
      <c r="BF188" s="272">
        <v>0</v>
      </c>
      <c r="BG188" s="743" t="e">
        <f t="shared" si="174"/>
        <v>#DIV/0!</v>
      </c>
      <c r="BI188" s="705"/>
      <c r="BJ188" s="706">
        <f t="shared" si="155"/>
        <v>0</v>
      </c>
    </row>
    <row r="189" spans="1:62" ht="15" hidden="1" customHeight="1" x14ac:dyDescent="0.55000000000000004">
      <c r="A189" s="391">
        <v>40207</v>
      </c>
      <c r="B189" s="658"/>
      <c r="C189" s="658"/>
      <c r="D189" s="658"/>
      <c r="E189" s="658"/>
      <c r="F189" s="658"/>
      <c r="G189" s="658"/>
      <c r="H189" s="658"/>
      <c r="I189" s="658"/>
      <c r="J189" s="658"/>
      <c r="K189" s="658"/>
      <c r="L189" s="658"/>
      <c r="M189" s="658"/>
      <c r="N189" s="658"/>
      <c r="O189" s="658"/>
      <c r="P189" s="658"/>
      <c r="Q189" s="658"/>
      <c r="R189" s="658"/>
      <c r="S189" s="658"/>
      <c r="T189" s="658"/>
      <c r="U189" s="658"/>
      <c r="V189" s="658"/>
      <c r="W189" s="658"/>
      <c r="X189" s="658"/>
      <c r="Y189" s="658"/>
      <c r="Z189" s="658"/>
      <c r="AA189" s="659" t="s">
        <v>187</v>
      </c>
      <c r="AB189" s="660">
        <v>0</v>
      </c>
      <c r="AC189" s="660">
        <v>0</v>
      </c>
      <c r="AD189" s="662"/>
      <c r="AE189" s="662"/>
      <c r="AF189" s="662"/>
      <c r="AG189" s="662"/>
      <c r="AH189" s="272">
        <f t="shared" si="156"/>
        <v>0</v>
      </c>
      <c r="AI189" s="660">
        <v>0</v>
      </c>
      <c r="AJ189" s="274">
        <v>0</v>
      </c>
      <c r="AK189" s="273">
        <v>0</v>
      </c>
      <c r="AL189" s="274">
        <v>0</v>
      </c>
      <c r="AM189" s="273">
        <v>0</v>
      </c>
      <c r="AN189" s="274">
        <v>0</v>
      </c>
      <c r="AO189" s="273">
        <v>0</v>
      </c>
      <c r="AP189" s="274">
        <v>0</v>
      </c>
      <c r="AQ189" s="273">
        <v>0</v>
      </c>
      <c r="AR189" s="274">
        <v>0</v>
      </c>
      <c r="AS189" s="273">
        <v>0</v>
      </c>
      <c r="AT189" s="274">
        <v>0</v>
      </c>
      <c r="AU189" s="275">
        <v>0</v>
      </c>
      <c r="AV189" s="273">
        <v>0</v>
      </c>
      <c r="AW189" s="276">
        <v>0</v>
      </c>
      <c r="AX189" s="660">
        <v>0</v>
      </c>
      <c r="AY189" s="272">
        <f t="shared" si="162"/>
        <v>0</v>
      </c>
      <c r="AZ189" s="660">
        <v>0</v>
      </c>
      <c r="BA189" s="272">
        <v>0</v>
      </c>
      <c r="BB189" s="272">
        <v>0</v>
      </c>
      <c r="BC189" s="272"/>
      <c r="BD189" s="552">
        <v>0</v>
      </c>
      <c r="BE189" s="644" t="e">
        <f t="shared" si="173"/>
        <v>#DIV/0!</v>
      </c>
      <c r="BF189" s="272">
        <v>0</v>
      </c>
      <c r="BG189" s="743" t="e">
        <f t="shared" si="174"/>
        <v>#DIV/0!</v>
      </c>
      <c r="BI189" s="705"/>
      <c r="BJ189" s="706">
        <f t="shared" si="155"/>
        <v>0</v>
      </c>
    </row>
    <row r="190" spans="1:62" ht="15" hidden="1" customHeight="1" x14ac:dyDescent="0.55000000000000004">
      <c r="A190" s="391">
        <v>40208</v>
      </c>
      <c r="B190" s="658"/>
      <c r="C190" s="658"/>
      <c r="D190" s="658"/>
      <c r="E190" s="658"/>
      <c r="F190" s="658"/>
      <c r="G190" s="658"/>
      <c r="H190" s="658"/>
      <c r="I190" s="658"/>
      <c r="J190" s="658"/>
      <c r="K190" s="658"/>
      <c r="L190" s="658"/>
      <c r="M190" s="658"/>
      <c r="N190" s="658"/>
      <c r="O190" s="658"/>
      <c r="P190" s="658"/>
      <c r="Q190" s="658"/>
      <c r="R190" s="658"/>
      <c r="S190" s="658"/>
      <c r="T190" s="658"/>
      <c r="U190" s="658"/>
      <c r="V190" s="658"/>
      <c r="W190" s="658"/>
      <c r="X190" s="658"/>
      <c r="Y190" s="658"/>
      <c r="Z190" s="658"/>
      <c r="AA190" s="659" t="s">
        <v>188</v>
      </c>
      <c r="AB190" s="660">
        <v>0</v>
      </c>
      <c r="AC190" s="660">
        <v>0</v>
      </c>
      <c r="AD190" s="662"/>
      <c r="AE190" s="662"/>
      <c r="AF190" s="662"/>
      <c r="AG190" s="662"/>
      <c r="AH190" s="272">
        <f t="shared" si="156"/>
        <v>0</v>
      </c>
      <c r="AI190" s="660">
        <v>0</v>
      </c>
      <c r="AJ190" s="274">
        <v>0</v>
      </c>
      <c r="AK190" s="273">
        <v>0</v>
      </c>
      <c r="AL190" s="274">
        <v>0</v>
      </c>
      <c r="AM190" s="273">
        <v>0</v>
      </c>
      <c r="AN190" s="274">
        <v>0</v>
      </c>
      <c r="AO190" s="273">
        <v>0</v>
      </c>
      <c r="AP190" s="274">
        <v>0</v>
      </c>
      <c r="AQ190" s="273">
        <v>0</v>
      </c>
      <c r="AR190" s="274">
        <v>0</v>
      </c>
      <c r="AS190" s="273">
        <v>0</v>
      </c>
      <c r="AT190" s="274">
        <v>0</v>
      </c>
      <c r="AU190" s="275">
        <v>0</v>
      </c>
      <c r="AV190" s="273">
        <v>0</v>
      </c>
      <c r="AW190" s="276">
        <v>0</v>
      </c>
      <c r="AX190" s="660">
        <v>0</v>
      </c>
      <c r="AY190" s="272">
        <f t="shared" si="162"/>
        <v>0</v>
      </c>
      <c r="AZ190" s="660">
        <v>0</v>
      </c>
      <c r="BA190" s="272">
        <v>0</v>
      </c>
      <c r="BB190" s="272">
        <v>0</v>
      </c>
      <c r="BC190" s="272"/>
      <c r="BD190" s="552">
        <v>0</v>
      </c>
      <c r="BE190" s="644" t="e">
        <f t="shared" si="173"/>
        <v>#DIV/0!</v>
      </c>
      <c r="BF190" s="272">
        <v>0</v>
      </c>
      <c r="BG190" s="743" t="e">
        <f t="shared" si="174"/>
        <v>#DIV/0!</v>
      </c>
      <c r="BI190" s="705"/>
      <c r="BJ190" s="706">
        <f t="shared" si="155"/>
        <v>0</v>
      </c>
    </row>
    <row r="191" spans="1:62" ht="15" hidden="1" customHeight="1" x14ac:dyDescent="0.55000000000000004">
      <c r="A191" s="382">
        <v>499</v>
      </c>
      <c r="B191" s="383"/>
      <c r="C191" s="383"/>
      <c r="D191" s="383"/>
      <c r="E191" s="383"/>
      <c r="F191" s="383"/>
      <c r="G191" s="383"/>
      <c r="H191" s="383"/>
      <c r="I191" s="383"/>
      <c r="J191" s="383"/>
      <c r="K191" s="383"/>
      <c r="L191" s="383"/>
      <c r="M191" s="383"/>
      <c r="N191" s="383"/>
      <c r="O191" s="383"/>
      <c r="P191" s="383"/>
      <c r="Q191" s="383"/>
      <c r="R191" s="383"/>
      <c r="S191" s="383"/>
      <c r="T191" s="383"/>
      <c r="U191" s="383"/>
      <c r="V191" s="383"/>
      <c r="W191" s="383"/>
      <c r="X191" s="383"/>
      <c r="Y191" s="383"/>
      <c r="Z191" s="383"/>
      <c r="AA191" s="263" t="s">
        <v>189</v>
      </c>
      <c r="AB191" s="264">
        <f>SUM(AB192:AB193)</f>
        <v>0</v>
      </c>
      <c r="AC191" s="264">
        <f>SUM(AC192:AC193)</f>
        <v>0</v>
      </c>
      <c r="AD191" s="265">
        <f>SUM(AD192:AD193)</f>
        <v>0</v>
      </c>
      <c r="AE191" s="265"/>
      <c r="AF191" s="265"/>
      <c r="AG191" s="265">
        <f>SUM(AG192:AG193)</f>
        <v>0</v>
      </c>
      <c r="AH191" s="272">
        <f t="shared" si="156"/>
        <v>0</v>
      </c>
      <c r="AI191" s="264">
        <f>SUM(AI192:AI193)</f>
        <v>0</v>
      </c>
      <c r="AJ191" s="268">
        <f t="shared" ref="AJ191:AV191" si="176">SUM(AJ192:AJ193)</f>
        <v>0</v>
      </c>
      <c r="AK191" s="267">
        <f t="shared" si="176"/>
        <v>0</v>
      </c>
      <c r="AL191" s="268">
        <f t="shared" si="176"/>
        <v>0</v>
      </c>
      <c r="AM191" s="267">
        <f t="shared" si="176"/>
        <v>0</v>
      </c>
      <c r="AN191" s="268">
        <f t="shared" si="176"/>
        <v>0</v>
      </c>
      <c r="AO191" s="267">
        <f t="shared" si="176"/>
        <v>0</v>
      </c>
      <c r="AP191" s="268">
        <f t="shared" si="176"/>
        <v>0</v>
      </c>
      <c r="AQ191" s="267">
        <f t="shared" si="176"/>
        <v>0</v>
      </c>
      <c r="AR191" s="268">
        <f t="shared" si="176"/>
        <v>0</v>
      </c>
      <c r="AS191" s="267">
        <f>SUM(AS192:AS193)</f>
        <v>0</v>
      </c>
      <c r="AT191" s="268">
        <f>SUM(AT192:AT193)</f>
        <v>0</v>
      </c>
      <c r="AU191" s="269">
        <f t="shared" si="176"/>
        <v>0</v>
      </c>
      <c r="AV191" s="267">
        <f t="shared" si="176"/>
        <v>0</v>
      </c>
      <c r="AW191" s="270">
        <f>SUM(AW192:AW193)</f>
        <v>0</v>
      </c>
      <c r="AX191" s="264">
        <f>SUM(AX192:AX193)</f>
        <v>0</v>
      </c>
      <c r="AY191" s="272">
        <f t="shared" si="162"/>
        <v>0</v>
      </c>
      <c r="AZ191" s="657">
        <f>SUM(AZ192:AZ193)</f>
        <v>0</v>
      </c>
      <c r="BA191" s="271">
        <f>SUM(BA192:BA193)</f>
        <v>0</v>
      </c>
      <c r="BB191" s="271">
        <f>SUM(BB192:BB193)</f>
        <v>0</v>
      </c>
      <c r="BC191" s="271"/>
      <c r="BD191" s="552">
        <f>SUM(BD192:BD193)</f>
        <v>0</v>
      </c>
      <c r="BE191" s="644" t="e">
        <f t="shared" si="173"/>
        <v>#DIV/0!</v>
      </c>
      <c r="BF191" s="271">
        <f>SUM(BF192:BF193)</f>
        <v>0</v>
      </c>
      <c r="BG191" s="743" t="e">
        <f t="shared" si="174"/>
        <v>#DIV/0!</v>
      </c>
      <c r="BI191" s="705"/>
      <c r="BJ191" s="706">
        <f t="shared" si="155"/>
        <v>0</v>
      </c>
    </row>
    <row r="192" spans="1:62" ht="15" hidden="1" customHeight="1" x14ac:dyDescent="0.55000000000000004">
      <c r="A192" s="391">
        <v>49901</v>
      </c>
      <c r="B192" s="658"/>
      <c r="C192" s="658"/>
      <c r="D192" s="658"/>
      <c r="E192" s="658"/>
      <c r="F192" s="658"/>
      <c r="G192" s="658"/>
      <c r="H192" s="658"/>
      <c r="I192" s="658"/>
      <c r="J192" s="658"/>
      <c r="K192" s="658"/>
      <c r="L192" s="658"/>
      <c r="M192" s="658"/>
      <c r="N192" s="658"/>
      <c r="O192" s="658"/>
      <c r="P192" s="658"/>
      <c r="Q192" s="658"/>
      <c r="R192" s="658"/>
      <c r="S192" s="658"/>
      <c r="T192" s="658"/>
      <c r="U192" s="658"/>
      <c r="V192" s="658"/>
      <c r="W192" s="658"/>
      <c r="X192" s="658"/>
      <c r="Y192" s="658"/>
      <c r="Z192" s="658"/>
      <c r="AA192" s="659" t="s">
        <v>190</v>
      </c>
      <c r="AB192" s="660">
        <v>0</v>
      </c>
      <c r="AC192" s="660">
        <v>0</v>
      </c>
      <c r="AD192" s="662"/>
      <c r="AE192" s="662"/>
      <c r="AF192" s="662"/>
      <c r="AG192" s="662"/>
      <c r="AH192" s="272">
        <f t="shared" si="156"/>
        <v>0</v>
      </c>
      <c r="AI192" s="660">
        <v>0</v>
      </c>
      <c r="AJ192" s="274">
        <v>0</v>
      </c>
      <c r="AK192" s="273">
        <v>0</v>
      </c>
      <c r="AL192" s="274">
        <v>0</v>
      </c>
      <c r="AM192" s="273">
        <v>0</v>
      </c>
      <c r="AN192" s="274">
        <v>0</v>
      </c>
      <c r="AO192" s="273">
        <v>0</v>
      </c>
      <c r="AP192" s="274">
        <v>0</v>
      </c>
      <c r="AQ192" s="273">
        <v>0</v>
      </c>
      <c r="AR192" s="274">
        <v>0</v>
      </c>
      <c r="AS192" s="273">
        <v>0</v>
      </c>
      <c r="AT192" s="274">
        <v>0</v>
      </c>
      <c r="AU192" s="275">
        <v>0</v>
      </c>
      <c r="AV192" s="273">
        <v>0</v>
      </c>
      <c r="AW192" s="276">
        <v>0</v>
      </c>
      <c r="AX192" s="660">
        <v>0</v>
      </c>
      <c r="AY192" s="272">
        <f t="shared" si="162"/>
        <v>0</v>
      </c>
      <c r="AZ192" s="660">
        <v>0</v>
      </c>
      <c r="BA192" s="272">
        <v>0</v>
      </c>
      <c r="BB192" s="272">
        <v>0</v>
      </c>
      <c r="BC192" s="272"/>
      <c r="BD192" s="552">
        <v>0</v>
      </c>
      <c r="BE192" s="644" t="e">
        <f t="shared" si="173"/>
        <v>#DIV/0!</v>
      </c>
      <c r="BF192" s="272">
        <v>0</v>
      </c>
      <c r="BG192" s="743" t="e">
        <f t="shared" si="174"/>
        <v>#DIV/0!</v>
      </c>
      <c r="BI192" s="705"/>
      <c r="BJ192" s="706">
        <f t="shared" si="155"/>
        <v>0</v>
      </c>
    </row>
    <row r="193" spans="1:62" ht="29.25" hidden="1" customHeight="1" x14ac:dyDescent="0.55000000000000004">
      <c r="A193" s="391">
        <v>49999</v>
      </c>
      <c r="B193" s="658"/>
      <c r="C193" s="658"/>
      <c r="D193" s="658"/>
      <c r="E193" s="658"/>
      <c r="F193" s="658"/>
      <c r="G193" s="658"/>
      <c r="H193" s="658"/>
      <c r="I193" s="658"/>
      <c r="J193" s="658"/>
      <c r="K193" s="658"/>
      <c r="L193" s="658"/>
      <c r="M193" s="658"/>
      <c r="N193" s="658"/>
      <c r="O193" s="658"/>
      <c r="P193" s="658"/>
      <c r="Q193" s="658"/>
      <c r="R193" s="658"/>
      <c r="S193" s="658"/>
      <c r="T193" s="658"/>
      <c r="U193" s="658"/>
      <c r="V193" s="658"/>
      <c r="W193" s="658"/>
      <c r="X193" s="658"/>
      <c r="Y193" s="658"/>
      <c r="Z193" s="658"/>
      <c r="AA193" s="659" t="s">
        <v>191</v>
      </c>
      <c r="AB193" s="660">
        <v>0</v>
      </c>
      <c r="AC193" s="660">
        <v>0</v>
      </c>
      <c r="AD193" s="662"/>
      <c r="AE193" s="662"/>
      <c r="AF193" s="662"/>
      <c r="AG193" s="662"/>
      <c r="AH193" s="272">
        <f t="shared" si="156"/>
        <v>0</v>
      </c>
      <c r="AI193" s="660">
        <v>0</v>
      </c>
      <c r="AJ193" s="274">
        <v>0</v>
      </c>
      <c r="AK193" s="273">
        <v>0</v>
      </c>
      <c r="AL193" s="274">
        <v>0</v>
      </c>
      <c r="AM193" s="273">
        <v>0</v>
      </c>
      <c r="AN193" s="274">
        <v>0</v>
      </c>
      <c r="AO193" s="273">
        <v>0</v>
      </c>
      <c r="AP193" s="274">
        <v>0</v>
      </c>
      <c r="AQ193" s="273">
        <v>0</v>
      </c>
      <c r="AR193" s="274">
        <v>0</v>
      </c>
      <c r="AS193" s="273">
        <v>0</v>
      </c>
      <c r="AT193" s="274">
        <v>0</v>
      </c>
      <c r="AU193" s="275">
        <v>0</v>
      </c>
      <c r="AV193" s="273">
        <v>0</v>
      </c>
      <c r="AW193" s="276">
        <v>0</v>
      </c>
      <c r="AX193" s="660">
        <v>0</v>
      </c>
      <c r="AY193" s="272">
        <f t="shared" si="162"/>
        <v>0</v>
      </c>
      <c r="AZ193" s="660">
        <v>0</v>
      </c>
      <c r="BA193" s="272">
        <v>0</v>
      </c>
      <c r="BB193" s="272">
        <v>0</v>
      </c>
      <c r="BC193" s="272"/>
      <c r="BD193" s="552">
        <v>0</v>
      </c>
      <c r="BE193" s="644" t="e">
        <f t="shared" si="173"/>
        <v>#DIV/0!</v>
      </c>
      <c r="BF193" s="272">
        <v>0</v>
      </c>
      <c r="BG193" s="743" t="e">
        <f t="shared" si="174"/>
        <v>#DIV/0!</v>
      </c>
      <c r="BI193" s="705"/>
      <c r="BJ193" s="706">
        <f t="shared" si="155"/>
        <v>0</v>
      </c>
    </row>
    <row r="194" spans="1:62" s="206" customFormat="1" ht="15.6" hidden="1" x14ac:dyDescent="0.55000000000000004">
      <c r="A194" s="366">
        <v>5</v>
      </c>
      <c r="B194" s="606"/>
      <c r="C194" s="606"/>
      <c r="D194" s="606"/>
      <c r="E194" s="606"/>
      <c r="F194" s="606"/>
      <c r="G194" s="606"/>
      <c r="H194" s="606"/>
      <c r="I194" s="606"/>
      <c r="J194" s="606"/>
      <c r="K194" s="606"/>
      <c r="L194" s="606"/>
      <c r="M194" s="606"/>
      <c r="N194" s="606"/>
      <c r="O194" s="606"/>
      <c r="P194" s="606"/>
      <c r="Q194" s="606"/>
      <c r="R194" s="606"/>
      <c r="S194" s="606"/>
      <c r="T194" s="606"/>
      <c r="U194" s="606"/>
      <c r="V194" s="606"/>
      <c r="W194" s="606"/>
      <c r="X194" s="606"/>
      <c r="Y194" s="606"/>
      <c r="Z194" s="606"/>
      <c r="AA194" s="642" t="s">
        <v>192</v>
      </c>
      <c r="AB194" s="611">
        <f>+AB195+AB205+AB214+AB218</f>
        <v>0</v>
      </c>
      <c r="AC194" s="611">
        <f>+AC195+AC205+AC214+AC218</f>
        <v>0</v>
      </c>
      <c r="AD194" s="663">
        <f>+AD195+AD205+AD214+AD218</f>
        <v>0</v>
      </c>
      <c r="AE194" s="663"/>
      <c r="AF194" s="663"/>
      <c r="AG194" s="663">
        <f>+AG195+AG205+AG214+AG218</f>
        <v>0</v>
      </c>
      <c r="AH194" s="279">
        <f t="shared" si="156"/>
        <v>0</v>
      </c>
      <c r="AI194" s="611">
        <f>+AI195+AI205+AI214+AI218</f>
        <v>0</v>
      </c>
      <c r="AJ194" s="370">
        <f t="shared" ref="AJ194:AV194" si="177">+AJ195+AJ205+AJ214+AJ218</f>
        <v>0</v>
      </c>
      <c r="AK194" s="371">
        <f t="shared" si="177"/>
        <v>0</v>
      </c>
      <c r="AL194" s="370">
        <f t="shared" si="177"/>
        <v>0</v>
      </c>
      <c r="AM194" s="371">
        <f t="shared" si="177"/>
        <v>0</v>
      </c>
      <c r="AN194" s="370">
        <f t="shared" si="177"/>
        <v>0</v>
      </c>
      <c r="AO194" s="371">
        <f t="shared" si="177"/>
        <v>0</v>
      </c>
      <c r="AP194" s="370">
        <f t="shared" si="177"/>
        <v>0</v>
      </c>
      <c r="AQ194" s="371">
        <f t="shared" si="177"/>
        <v>0</v>
      </c>
      <c r="AR194" s="370">
        <f t="shared" si="177"/>
        <v>0</v>
      </c>
      <c r="AS194" s="371">
        <f>+AS195+AS205+AS214+AS218</f>
        <v>0</v>
      </c>
      <c r="AT194" s="370">
        <f>+AT195+AT205+AT214+AT218</f>
        <v>0</v>
      </c>
      <c r="AU194" s="372">
        <f t="shared" si="177"/>
        <v>0</v>
      </c>
      <c r="AV194" s="371">
        <f t="shared" si="177"/>
        <v>0</v>
      </c>
      <c r="AW194" s="373">
        <f t="shared" ref="AW194:BA194" si="178">+AW195+AW205+AW214+AW218</f>
        <v>0</v>
      </c>
      <c r="AX194" s="611">
        <f t="shared" si="178"/>
        <v>0</v>
      </c>
      <c r="AY194" s="279">
        <f>+AY195+AY205+AY214+AY218</f>
        <v>0</v>
      </c>
      <c r="AZ194" s="611">
        <f t="shared" si="178"/>
        <v>0</v>
      </c>
      <c r="BA194" s="279">
        <f t="shared" si="178"/>
        <v>0</v>
      </c>
      <c r="BB194" s="279">
        <f t="shared" ref="BB194" si="179">+BB195+BB205+BB214+BB218</f>
        <v>0</v>
      </c>
      <c r="BC194" s="279">
        <f>+BD194+BB194</f>
        <v>0</v>
      </c>
      <c r="BD194" s="373">
        <f>+BD195+BD205+BD214+BD218</f>
        <v>0</v>
      </c>
      <c r="BE194" s="584" t="e">
        <f>(AY194-BD194)/AY194</f>
        <v>#DIV/0!</v>
      </c>
      <c r="BF194" s="279">
        <f t="shared" ref="BF194" si="180">+BF195+BF205+BF214+BF218</f>
        <v>0</v>
      </c>
      <c r="BG194" s="739" t="e">
        <f t="shared" ref="BG194:BG195" si="181">AZ194/AY194</f>
        <v>#DIV/0!</v>
      </c>
      <c r="BH194" s="1"/>
      <c r="BI194" s="703">
        <v>8000000</v>
      </c>
      <c r="BJ194" s="706">
        <f t="shared" si="155"/>
        <v>-8000000</v>
      </c>
    </row>
    <row r="195" spans="1:62" s="42" customFormat="1" ht="24" hidden="1" x14ac:dyDescent="0.55000000000000004">
      <c r="A195" s="384">
        <v>501</v>
      </c>
      <c r="B195" s="385"/>
      <c r="C195" s="385"/>
      <c r="D195" s="385"/>
      <c r="E195" s="385"/>
      <c r="F195" s="385"/>
      <c r="G195" s="385"/>
      <c r="H195" s="385"/>
      <c r="I195" s="385"/>
      <c r="J195" s="385"/>
      <c r="K195" s="385"/>
      <c r="L195" s="385"/>
      <c r="M195" s="385"/>
      <c r="N195" s="385"/>
      <c r="O195" s="385"/>
      <c r="P195" s="385"/>
      <c r="Q195" s="385"/>
      <c r="R195" s="385"/>
      <c r="S195" s="385"/>
      <c r="T195" s="385"/>
      <c r="U195" s="385"/>
      <c r="V195" s="385"/>
      <c r="W195" s="385"/>
      <c r="X195" s="385"/>
      <c r="Y195" s="385"/>
      <c r="Z195" s="385"/>
      <c r="AA195" s="86" t="s">
        <v>193</v>
      </c>
      <c r="AB195" s="43">
        <f>SUM(AB196:AB204)</f>
        <v>0</v>
      </c>
      <c r="AC195" s="43">
        <f>SUM(AC196:AC203)</f>
        <v>0</v>
      </c>
      <c r="AD195" s="44">
        <f>SUM(AD196:AD203)</f>
        <v>0</v>
      </c>
      <c r="AE195" s="44"/>
      <c r="AF195" s="44"/>
      <c r="AG195" s="44">
        <f>SUM(AG196:AG203)</f>
        <v>0</v>
      </c>
      <c r="AH195" s="43">
        <f>SUM(AH196:AH204)</f>
        <v>0</v>
      </c>
      <c r="AI195" s="375">
        <f>SUM(AI196:AI204)</f>
        <v>0</v>
      </c>
      <c r="AJ195" s="46">
        <f>SUM(AJ196:AJ204)</f>
        <v>0</v>
      </c>
      <c r="AK195" s="47">
        <f>SUM(AK196:AK204)</f>
        <v>0</v>
      </c>
      <c r="AL195" s="48">
        <f>SUM(AL196:AL204)</f>
        <v>0</v>
      </c>
      <c r="AM195" s="45">
        <f t="shared" ref="AM195:AV195" si="182">SUM(AM196:AM203)</f>
        <v>0</v>
      </c>
      <c r="AN195" s="46">
        <f t="shared" si="182"/>
        <v>0</v>
      </c>
      <c r="AO195" s="47">
        <f>SUM(AO196:AO203)</f>
        <v>0</v>
      </c>
      <c r="AP195" s="48">
        <f t="shared" si="182"/>
        <v>0</v>
      </c>
      <c r="AQ195" s="45">
        <f t="shared" si="182"/>
        <v>0</v>
      </c>
      <c r="AR195" s="46">
        <f t="shared" si="182"/>
        <v>0</v>
      </c>
      <c r="AS195" s="47">
        <f>SUM(AS196:AS203)</f>
        <v>0</v>
      </c>
      <c r="AT195" s="48">
        <f>SUM(AT196:AT203)</f>
        <v>0</v>
      </c>
      <c r="AU195" s="49">
        <f t="shared" si="182"/>
        <v>0</v>
      </c>
      <c r="AV195" s="45">
        <f t="shared" si="182"/>
        <v>0</v>
      </c>
      <c r="AW195" s="56">
        <f t="shared" ref="AW195:BD195" si="183">SUM(AW196:AW204)</f>
        <v>0</v>
      </c>
      <c r="AX195" s="66">
        <f t="shared" si="183"/>
        <v>0</v>
      </c>
      <c r="AY195" s="68">
        <f>SUM(AY196:AY204)</f>
        <v>0</v>
      </c>
      <c r="AZ195" s="613">
        <f t="shared" si="183"/>
        <v>0</v>
      </c>
      <c r="BA195" s="68">
        <f t="shared" si="183"/>
        <v>0</v>
      </c>
      <c r="BB195" s="68">
        <f t="shared" ref="BB195" si="184">SUM(BB196:BB204)</f>
        <v>0</v>
      </c>
      <c r="BC195" s="68">
        <f>+BD195+BB195</f>
        <v>0</v>
      </c>
      <c r="BD195" s="547">
        <f t="shared" si="183"/>
        <v>0</v>
      </c>
      <c r="BE195" s="586" t="e">
        <f>(AY195-BD195)/AY195</f>
        <v>#DIV/0!</v>
      </c>
      <c r="BF195" s="68">
        <f t="shared" ref="BF195" si="185">SUM(BF196:BF204)</f>
        <v>0</v>
      </c>
      <c r="BG195" s="744" t="e">
        <f t="shared" si="181"/>
        <v>#DIV/0!</v>
      </c>
      <c r="BH195" s="1"/>
      <c r="BI195" s="703">
        <v>8000000</v>
      </c>
      <c r="BJ195" s="706">
        <f t="shared" si="155"/>
        <v>-8000000</v>
      </c>
    </row>
    <row r="196" spans="1:62" ht="24" hidden="1" customHeight="1" x14ac:dyDescent="0.25">
      <c r="A196" s="386">
        <v>50101</v>
      </c>
      <c r="B196" s="592"/>
      <c r="C196" s="592"/>
      <c r="D196" s="592"/>
      <c r="E196" s="592"/>
      <c r="F196" s="592"/>
      <c r="G196" s="592"/>
      <c r="H196" s="592"/>
      <c r="I196" s="592"/>
      <c r="J196" s="592"/>
      <c r="K196" s="592"/>
      <c r="L196" s="592"/>
      <c r="M196" s="592"/>
      <c r="N196" s="592"/>
      <c r="O196" s="592"/>
      <c r="P196" s="592"/>
      <c r="Q196" s="592"/>
      <c r="R196" s="592"/>
      <c r="S196" s="592"/>
      <c r="T196" s="592"/>
      <c r="U196" s="592"/>
      <c r="V196" s="592"/>
      <c r="W196" s="592"/>
      <c r="X196" s="592"/>
      <c r="Y196" s="592"/>
      <c r="Z196" s="592"/>
      <c r="AA196" s="636" t="s">
        <v>194</v>
      </c>
      <c r="AB196" s="616">
        <v>0</v>
      </c>
      <c r="AC196" s="616">
        <v>0</v>
      </c>
      <c r="AD196" s="73"/>
      <c r="AE196" s="73"/>
      <c r="AF196" s="73"/>
      <c r="AG196" s="73"/>
      <c r="AH196" s="59">
        <f t="shared" si="156"/>
        <v>0</v>
      </c>
      <c r="AI196" s="617">
        <v>0</v>
      </c>
      <c r="AJ196" s="39">
        <v>0</v>
      </c>
      <c r="AK196" s="28">
        <v>0</v>
      </c>
      <c r="AL196" s="29">
        <v>0</v>
      </c>
      <c r="AM196" s="38">
        <v>0</v>
      </c>
      <c r="AN196" s="39">
        <v>0</v>
      </c>
      <c r="AO196" s="28">
        <v>0</v>
      </c>
      <c r="AP196" s="29">
        <v>0</v>
      </c>
      <c r="AQ196" s="38">
        <v>0</v>
      </c>
      <c r="AR196" s="39">
        <v>0</v>
      </c>
      <c r="AS196" s="28">
        <v>0</v>
      </c>
      <c r="AT196" s="29">
        <v>0</v>
      </c>
      <c r="AU196" s="21">
        <v>0</v>
      </c>
      <c r="AV196" s="38">
        <v>0</v>
      </c>
      <c r="AW196" s="55">
        <f>AI196+AK196+AM196+AO196+AQ196+AV196</f>
        <v>0</v>
      </c>
      <c r="AX196" s="618">
        <f>AJ196+AL196+AN196+AP196+AR196+AU196</f>
        <v>0</v>
      </c>
      <c r="AY196" s="345">
        <f t="shared" ref="AY196:AY203" si="186">AB196+AW196-AX196</f>
        <v>0</v>
      </c>
      <c r="AZ196" s="619">
        <v>0</v>
      </c>
      <c r="BA196" s="62">
        <v>0</v>
      </c>
      <c r="BB196" s="62">
        <v>0</v>
      </c>
      <c r="BC196" s="68">
        <f t="shared" ref="BC196:BC203" si="187">+BD196-BB196</f>
        <v>0</v>
      </c>
      <c r="BD196" s="548">
        <f t="shared" ref="BD196:BD204" si="188">AY196-AZ196-BA196</f>
        <v>0</v>
      </c>
      <c r="BE196" s="625">
        <v>0</v>
      </c>
      <c r="BF196" s="62">
        <v>0</v>
      </c>
      <c r="BG196" s="736">
        <v>0</v>
      </c>
      <c r="BI196" s="705"/>
      <c r="BJ196" s="706">
        <f t="shared" si="155"/>
        <v>0</v>
      </c>
    </row>
    <row r="197" spans="1:62" ht="12" hidden="1" customHeight="1" x14ac:dyDescent="0.25">
      <c r="A197" s="386">
        <v>50102</v>
      </c>
      <c r="B197" s="592"/>
      <c r="C197" s="592"/>
      <c r="D197" s="592"/>
      <c r="E197" s="592"/>
      <c r="F197" s="592"/>
      <c r="G197" s="592"/>
      <c r="H197" s="592"/>
      <c r="I197" s="592"/>
      <c r="J197" s="592"/>
      <c r="K197" s="592"/>
      <c r="L197" s="592"/>
      <c r="M197" s="592"/>
      <c r="N197" s="592"/>
      <c r="O197" s="592"/>
      <c r="P197" s="592"/>
      <c r="Q197" s="592"/>
      <c r="R197" s="592"/>
      <c r="S197" s="592"/>
      <c r="T197" s="592"/>
      <c r="U197" s="592"/>
      <c r="V197" s="592"/>
      <c r="W197" s="592"/>
      <c r="X197" s="592"/>
      <c r="Y197" s="592"/>
      <c r="Z197" s="592"/>
      <c r="AA197" s="636" t="s">
        <v>195</v>
      </c>
      <c r="AB197" s="616">
        <v>0</v>
      </c>
      <c r="AC197" s="616">
        <v>0</v>
      </c>
      <c r="AD197" s="73"/>
      <c r="AE197" s="73"/>
      <c r="AF197" s="73"/>
      <c r="AG197" s="73"/>
      <c r="AH197" s="59">
        <f t="shared" si="156"/>
        <v>0</v>
      </c>
      <c r="AI197" s="617">
        <v>0</v>
      </c>
      <c r="AJ197" s="39">
        <v>0</v>
      </c>
      <c r="AK197" s="28">
        <v>0</v>
      </c>
      <c r="AL197" s="29">
        <v>0</v>
      </c>
      <c r="AM197" s="38">
        <v>0</v>
      </c>
      <c r="AN197" s="39">
        <v>0</v>
      </c>
      <c r="AO197" s="28">
        <v>0</v>
      </c>
      <c r="AP197" s="29">
        <v>0</v>
      </c>
      <c r="AQ197" s="38">
        <v>0</v>
      </c>
      <c r="AR197" s="39">
        <v>0</v>
      </c>
      <c r="AS197" s="28">
        <v>0</v>
      </c>
      <c r="AT197" s="29">
        <v>0</v>
      </c>
      <c r="AU197" s="21">
        <v>0</v>
      </c>
      <c r="AV197" s="38">
        <v>0</v>
      </c>
      <c r="AW197" s="55">
        <f>AI197+AK197+AM197+AO197+AQ197+AV197</f>
        <v>0</v>
      </c>
      <c r="AX197" s="618">
        <f>AJ197+AL197+AN197+AP197+AR197+AU197</f>
        <v>0</v>
      </c>
      <c r="AY197" s="293">
        <f t="shared" si="186"/>
        <v>0</v>
      </c>
      <c r="AZ197" s="619">
        <v>0</v>
      </c>
      <c r="BA197" s="62">
        <v>0</v>
      </c>
      <c r="BB197" s="62">
        <v>0</v>
      </c>
      <c r="BC197" s="68">
        <f t="shared" si="187"/>
        <v>0</v>
      </c>
      <c r="BD197" s="548">
        <f t="shared" si="188"/>
        <v>0</v>
      </c>
      <c r="BE197" s="625">
        <v>0</v>
      </c>
      <c r="BF197" s="62">
        <v>0</v>
      </c>
      <c r="BG197" s="736">
        <v>0</v>
      </c>
      <c r="BI197" s="705"/>
      <c r="BJ197" s="706">
        <f t="shared" si="155"/>
        <v>0</v>
      </c>
    </row>
    <row r="198" spans="1:62" ht="12" hidden="1" customHeight="1" x14ac:dyDescent="0.25">
      <c r="A198" s="386" t="s">
        <v>538</v>
      </c>
      <c r="B198" s="592"/>
      <c r="C198" s="592"/>
      <c r="D198" s="592"/>
      <c r="E198" s="592"/>
      <c r="F198" s="592"/>
      <c r="G198" s="592"/>
      <c r="H198" s="592"/>
      <c r="I198" s="592"/>
      <c r="J198" s="592"/>
      <c r="K198" s="592"/>
      <c r="L198" s="592"/>
      <c r="M198" s="592"/>
      <c r="N198" s="592"/>
      <c r="O198" s="592"/>
      <c r="P198" s="592"/>
      <c r="Q198" s="592"/>
      <c r="R198" s="592"/>
      <c r="S198" s="592"/>
      <c r="T198" s="592"/>
      <c r="U198" s="592"/>
      <c r="V198" s="592"/>
      <c r="W198" s="592"/>
      <c r="X198" s="592"/>
      <c r="Y198" s="592"/>
      <c r="Z198" s="592"/>
      <c r="AA198" s="636" t="s">
        <v>196</v>
      </c>
      <c r="AB198" s="377">
        <v>0</v>
      </c>
      <c r="AC198" s="616">
        <v>0</v>
      </c>
      <c r="AD198" s="73"/>
      <c r="AE198" s="73"/>
      <c r="AF198" s="73"/>
      <c r="AG198" s="73"/>
      <c r="AH198" s="59">
        <f t="shared" si="156"/>
        <v>0</v>
      </c>
      <c r="AI198" s="617"/>
      <c r="AJ198" s="39">
        <v>0</v>
      </c>
      <c r="AK198" s="28">
        <v>0</v>
      </c>
      <c r="AL198" s="29">
        <v>0</v>
      </c>
      <c r="AM198" s="38"/>
      <c r="AN198" s="39"/>
      <c r="AO198" s="28">
        <v>0</v>
      </c>
      <c r="AP198" s="29">
        <v>0</v>
      </c>
      <c r="AQ198" s="38">
        <v>0</v>
      </c>
      <c r="AR198" s="39">
        <v>0</v>
      </c>
      <c r="AS198" s="28">
        <v>0</v>
      </c>
      <c r="AT198" s="29">
        <v>0</v>
      </c>
      <c r="AU198" s="21">
        <v>0</v>
      </c>
      <c r="AV198" s="38">
        <v>0</v>
      </c>
      <c r="AW198" s="55">
        <f t="shared" ref="AW198:AW203" si="189">AI198+AK198+AM198+AO198+AQ198+AS198+AV198</f>
        <v>0</v>
      </c>
      <c r="AX198" s="618">
        <f t="shared" ref="AX198:AX203" si="190">AJ198+AL198+AN198+AP198+AR198+AT198+AU198</f>
        <v>0</v>
      </c>
      <c r="AY198" s="345">
        <f t="shared" si="186"/>
        <v>0</v>
      </c>
      <c r="AZ198" s="619">
        <f>IFERROR(+VLOOKUP(A198,'Base de Datos'!$A$1:$H$75,7,0),0)</f>
        <v>0</v>
      </c>
      <c r="BA198" s="62">
        <f>IFERROR(+VLOOKUP(A198,'Base de Datos'!$A$1:$H$75,6,0),0)</f>
        <v>0</v>
      </c>
      <c r="BB198" s="62">
        <f>IFERROR(+VLOOKUP(A198,'Base de Datos'!$A$1:$H$75,8,0),0)</f>
        <v>0</v>
      </c>
      <c r="BC198" s="68">
        <f>+BD198+BB198</f>
        <v>0</v>
      </c>
      <c r="BD198" s="548">
        <f>AY198-AZ198-BA198</f>
        <v>0</v>
      </c>
      <c r="BE198" s="622">
        <f t="shared" ref="BE198:BE204" si="191">IFERROR(((AY198-BD198)/AY198),0)</f>
        <v>0</v>
      </c>
      <c r="BF198" s="62">
        <f>IFERROR(+VLOOKUP(F198,'Base de Datos'!$A$1:$H$75,6,0),0)</f>
        <v>0</v>
      </c>
      <c r="BG198" s="734">
        <f t="shared" ref="BG198:BG203" si="192">IFERROR(+(AZ198/AY198),0)</f>
        <v>0</v>
      </c>
      <c r="BI198" s="705"/>
      <c r="BJ198" s="706">
        <f t="shared" si="155"/>
        <v>0</v>
      </c>
    </row>
    <row r="199" spans="1:62" ht="0.6" hidden="1" customHeight="1" x14ac:dyDescent="0.25">
      <c r="A199" s="386" t="s">
        <v>539</v>
      </c>
      <c r="B199" s="592"/>
      <c r="C199" s="592"/>
      <c r="D199" s="592"/>
      <c r="E199" s="592"/>
      <c r="F199" s="592"/>
      <c r="G199" s="592"/>
      <c r="H199" s="592"/>
      <c r="I199" s="592"/>
      <c r="J199" s="592"/>
      <c r="K199" s="592"/>
      <c r="L199" s="592"/>
      <c r="M199" s="592"/>
      <c r="N199" s="592"/>
      <c r="O199" s="592"/>
      <c r="P199" s="592"/>
      <c r="Q199" s="592"/>
      <c r="R199" s="592"/>
      <c r="S199" s="592"/>
      <c r="T199" s="592"/>
      <c r="U199" s="592"/>
      <c r="V199" s="592"/>
      <c r="W199" s="592"/>
      <c r="X199" s="592"/>
      <c r="Y199" s="592"/>
      <c r="Z199" s="592"/>
      <c r="AA199" s="636" t="s">
        <v>197</v>
      </c>
      <c r="AB199" s="616"/>
      <c r="AC199" s="616">
        <v>0</v>
      </c>
      <c r="AD199" s="73"/>
      <c r="AE199" s="73"/>
      <c r="AF199" s="73"/>
      <c r="AG199" s="73"/>
      <c r="AH199" s="59">
        <f t="shared" si="156"/>
        <v>0</v>
      </c>
      <c r="AI199" s="617">
        <v>0</v>
      </c>
      <c r="AJ199" s="39">
        <v>0</v>
      </c>
      <c r="AK199" s="28">
        <v>0</v>
      </c>
      <c r="AL199" s="29">
        <v>0</v>
      </c>
      <c r="AM199" s="38"/>
      <c r="AN199" s="39"/>
      <c r="AO199" s="28">
        <v>0</v>
      </c>
      <c r="AP199" s="29">
        <v>0</v>
      </c>
      <c r="AQ199" s="38">
        <v>0</v>
      </c>
      <c r="AR199" s="39">
        <v>0</v>
      </c>
      <c r="AS199" s="28">
        <v>0</v>
      </c>
      <c r="AT199" s="29">
        <v>0</v>
      </c>
      <c r="AU199" s="21">
        <v>0</v>
      </c>
      <c r="AV199" s="38">
        <v>0</v>
      </c>
      <c r="AW199" s="55">
        <f t="shared" si="189"/>
        <v>0</v>
      </c>
      <c r="AX199" s="618">
        <f t="shared" si="190"/>
        <v>0</v>
      </c>
      <c r="AY199" s="345">
        <f t="shared" si="186"/>
        <v>0</v>
      </c>
      <c r="AZ199" s="619">
        <f>IFERROR(+VLOOKUP(A199,'Base de Datos'!$A$1:$H$75,7,0),0)</f>
        <v>0</v>
      </c>
      <c r="BA199" s="62">
        <f>IFERROR(+VLOOKUP(A199,'Base de Datos'!$A$1:$H$75,6,0),0)</f>
        <v>0</v>
      </c>
      <c r="BB199" s="62">
        <f>IFERROR(+VLOOKUP(A199,'Base de Datos'!$A$1:$H$75,8,0),0)</f>
        <v>0</v>
      </c>
      <c r="BC199" s="68">
        <f t="shared" si="187"/>
        <v>0</v>
      </c>
      <c r="BD199" s="548">
        <f t="shared" si="188"/>
        <v>0</v>
      </c>
      <c r="BE199" s="622">
        <f t="shared" si="191"/>
        <v>0</v>
      </c>
      <c r="BF199" s="62">
        <f>IFERROR(+VLOOKUP(F199,'Base de Datos'!$A$1:$H$75,6,0),0)</f>
        <v>0</v>
      </c>
      <c r="BG199" s="734">
        <f t="shared" si="192"/>
        <v>0</v>
      </c>
      <c r="BI199" s="705"/>
      <c r="BJ199" s="706">
        <f t="shared" si="155"/>
        <v>0</v>
      </c>
    </row>
    <row r="200" spans="1:62" ht="17.399999999999999" hidden="1" customHeight="1" x14ac:dyDescent="0.25">
      <c r="A200" s="386" t="s">
        <v>540</v>
      </c>
      <c r="B200" s="592"/>
      <c r="C200" s="592"/>
      <c r="D200" s="592"/>
      <c r="E200" s="592"/>
      <c r="F200" s="592"/>
      <c r="G200" s="592"/>
      <c r="H200" s="592"/>
      <c r="I200" s="592"/>
      <c r="J200" s="592"/>
      <c r="K200" s="592"/>
      <c r="L200" s="592"/>
      <c r="M200" s="592"/>
      <c r="N200" s="592"/>
      <c r="O200" s="592"/>
      <c r="P200" s="592"/>
      <c r="Q200" s="592"/>
      <c r="R200" s="592"/>
      <c r="S200" s="592"/>
      <c r="T200" s="592"/>
      <c r="U200" s="592"/>
      <c r="V200" s="592"/>
      <c r="W200" s="592"/>
      <c r="X200" s="592"/>
      <c r="Y200" s="592"/>
      <c r="Z200" s="592"/>
      <c r="AA200" s="656" t="s">
        <v>198</v>
      </c>
      <c r="AB200" s="377">
        <v>0</v>
      </c>
      <c r="AC200" s="616">
        <v>0</v>
      </c>
      <c r="AD200" s="73"/>
      <c r="AE200" s="73"/>
      <c r="AF200" s="73"/>
      <c r="AG200" s="73"/>
      <c r="AH200" s="59">
        <f t="shared" si="156"/>
        <v>0</v>
      </c>
      <c r="AI200" s="617">
        <v>0</v>
      </c>
      <c r="AJ200" s="39">
        <v>0</v>
      </c>
      <c r="AK200" s="28">
        <v>0</v>
      </c>
      <c r="AL200" s="29">
        <v>0</v>
      </c>
      <c r="AM200" s="38"/>
      <c r="AN200" s="39"/>
      <c r="AO200" s="28">
        <v>0</v>
      </c>
      <c r="AP200" s="29">
        <v>0</v>
      </c>
      <c r="AQ200" s="38">
        <v>0</v>
      </c>
      <c r="AR200" s="39">
        <v>0</v>
      </c>
      <c r="AS200" s="28">
        <v>0</v>
      </c>
      <c r="AT200" s="29">
        <v>0</v>
      </c>
      <c r="AU200" s="21">
        <v>0</v>
      </c>
      <c r="AV200" s="38">
        <v>0</v>
      </c>
      <c r="AW200" s="55">
        <f t="shared" si="189"/>
        <v>0</v>
      </c>
      <c r="AX200" s="618">
        <f t="shared" si="190"/>
        <v>0</v>
      </c>
      <c r="AY200" s="62">
        <f t="shared" si="186"/>
        <v>0</v>
      </c>
      <c r="AZ200" s="619">
        <f>IFERROR(+VLOOKUP(A200,'Base de Datos'!$A$1:$H$75,7,0),0)</f>
        <v>0</v>
      </c>
      <c r="BA200" s="62">
        <f>IFERROR(+VLOOKUP(A200,'Base de Datos'!$A$1:$H$75,6,0),0)</f>
        <v>0</v>
      </c>
      <c r="BB200" s="62">
        <f>IFERROR(+VLOOKUP(A200,'Base de Datos'!$A$1:$H$75,8,0),0)</f>
        <v>0</v>
      </c>
      <c r="BC200" s="68">
        <f>+BD200+BB200</f>
        <v>0</v>
      </c>
      <c r="BD200" s="548">
        <f>AY200-AZ200-BA200</f>
        <v>0</v>
      </c>
      <c r="BE200" s="622">
        <f t="shared" si="191"/>
        <v>0</v>
      </c>
      <c r="BF200" s="62">
        <f>IFERROR(+VLOOKUP(A200,'Base de Datos'!$A$1:$K$75,11,0),0)</f>
        <v>0</v>
      </c>
      <c r="BG200" s="734">
        <f t="shared" si="192"/>
        <v>0</v>
      </c>
      <c r="BI200" s="703">
        <v>8000000</v>
      </c>
      <c r="BJ200" s="706">
        <f t="shared" si="155"/>
        <v>-8000000</v>
      </c>
    </row>
    <row r="201" spans="1:62" ht="24" hidden="1" customHeight="1" x14ac:dyDescent="0.25">
      <c r="A201" s="386">
        <v>50106</v>
      </c>
      <c r="B201" s="592"/>
      <c r="C201" s="592"/>
      <c r="D201" s="592"/>
      <c r="E201" s="592"/>
      <c r="F201" s="592"/>
      <c r="G201" s="592"/>
      <c r="H201" s="592"/>
      <c r="I201" s="592"/>
      <c r="J201" s="592"/>
      <c r="K201" s="592"/>
      <c r="L201" s="592"/>
      <c r="M201" s="592"/>
      <c r="N201" s="592"/>
      <c r="O201" s="592"/>
      <c r="P201" s="592"/>
      <c r="Q201" s="592"/>
      <c r="R201" s="592"/>
      <c r="S201" s="592"/>
      <c r="T201" s="592"/>
      <c r="U201" s="592"/>
      <c r="V201" s="592"/>
      <c r="W201" s="592"/>
      <c r="X201" s="592"/>
      <c r="Y201" s="592"/>
      <c r="Z201" s="592"/>
      <c r="AA201" s="656" t="s">
        <v>199</v>
      </c>
      <c r="AB201" s="616">
        <v>0</v>
      </c>
      <c r="AC201" s="616">
        <v>0</v>
      </c>
      <c r="AD201" s="73"/>
      <c r="AE201" s="73"/>
      <c r="AF201" s="73"/>
      <c r="AG201" s="73"/>
      <c r="AH201" s="59">
        <f t="shared" si="156"/>
        <v>0</v>
      </c>
      <c r="AI201" s="617">
        <v>0</v>
      </c>
      <c r="AJ201" s="39">
        <v>0</v>
      </c>
      <c r="AK201" s="28">
        <v>0</v>
      </c>
      <c r="AL201" s="29">
        <v>0</v>
      </c>
      <c r="AM201" s="38"/>
      <c r="AN201" s="39"/>
      <c r="AO201" s="28">
        <v>0</v>
      </c>
      <c r="AP201" s="29">
        <v>0</v>
      </c>
      <c r="AQ201" s="38">
        <v>0</v>
      </c>
      <c r="AR201" s="39">
        <v>0</v>
      </c>
      <c r="AS201" s="28">
        <v>0</v>
      </c>
      <c r="AT201" s="29">
        <v>0</v>
      </c>
      <c r="AU201" s="21">
        <v>0</v>
      </c>
      <c r="AV201" s="38">
        <v>0</v>
      </c>
      <c r="AW201" s="55">
        <f t="shared" si="189"/>
        <v>0</v>
      </c>
      <c r="AX201" s="618">
        <f t="shared" si="190"/>
        <v>0</v>
      </c>
      <c r="AY201" s="62">
        <f t="shared" si="186"/>
        <v>0</v>
      </c>
      <c r="AZ201" s="619">
        <v>0</v>
      </c>
      <c r="BA201" s="62">
        <v>0</v>
      </c>
      <c r="BB201" s="62">
        <f>IFERROR(+VLOOKUP(A201,'Base de Datos'!$A$1:$H$75,8,0),0)</f>
        <v>0</v>
      </c>
      <c r="BC201" s="68">
        <f t="shared" si="187"/>
        <v>0</v>
      </c>
      <c r="BD201" s="548">
        <f t="shared" si="188"/>
        <v>0</v>
      </c>
      <c r="BE201" s="622">
        <f t="shared" si="191"/>
        <v>0</v>
      </c>
      <c r="BF201" s="62">
        <v>0</v>
      </c>
      <c r="BG201" s="734">
        <f t="shared" si="192"/>
        <v>0</v>
      </c>
      <c r="BI201" s="705"/>
      <c r="BJ201" s="706">
        <f t="shared" si="155"/>
        <v>0</v>
      </c>
    </row>
    <row r="202" spans="1:62" ht="36" hidden="1" customHeight="1" x14ac:dyDescent="0.25">
      <c r="A202" s="386">
        <v>50107</v>
      </c>
      <c r="B202" s="592"/>
      <c r="C202" s="592"/>
      <c r="D202" s="592"/>
      <c r="E202" s="592"/>
      <c r="F202" s="592"/>
      <c r="G202" s="592"/>
      <c r="H202" s="592"/>
      <c r="I202" s="592"/>
      <c r="J202" s="592"/>
      <c r="K202" s="592"/>
      <c r="L202" s="592"/>
      <c r="M202" s="592"/>
      <c r="N202" s="592"/>
      <c r="O202" s="592"/>
      <c r="P202" s="592"/>
      <c r="Q202" s="592"/>
      <c r="R202" s="592"/>
      <c r="S202" s="592"/>
      <c r="T202" s="592"/>
      <c r="U202" s="592"/>
      <c r="V202" s="592"/>
      <c r="W202" s="592"/>
      <c r="X202" s="592"/>
      <c r="Y202" s="592"/>
      <c r="Z202" s="592"/>
      <c r="AA202" s="656" t="s">
        <v>200</v>
      </c>
      <c r="AB202" s="616">
        <v>0</v>
      </c>
      <c r="AC202" s="616">
        <v>0</v>
      </c>
      <c r="AD202" s="73"/>
      <c r="AE202" s="73"/>
      <c r="AF202" s="73"/>
      <c r="AG202" s="73"/>
      <c r="AH202" s="59">
        <f t="shared" si="156"/>
        <v>0</v>
      </c>
      <c r="AI202" s="617">
        <v>0</v>
      </c>
      <c r="AJ202" s="39">
        <v>0</v>
      </c>
      <c r="AK202" s="28">
        <v>0</v>
      </c>
      <c r="AL202" s="29">
        <v>0</v>
      </c>
      <c r="AM202" s="38"/>
      <c r="AN202" s="39"/>
      <c r="AO202" s="28">
        <v>0</v>
      </c>
      <c r="AP202" s="29">
        <v>0</v>
      </c>
      <c r="AQ202" s="38">
        <v>0</v>
      </c>
      <c r="AR202" s="39">
        <v>0</v>
      </c>
      <c r="AS202" s="28">
        <v>0</v>
      </c>
      <c r="AT202" s="29">
        <v>0</v>
      </c>
      <c r="AU202" s="21">
        <v>0</v>
      </c>
      <c r="AV202" s="38">
        <v>0</v>
      </c>
      <c r="AW202" s="55">
        <f t="shared" si="189"/>
        <v>0</v>
      </c>
      <c r="AX202" s="618">
        <f t="shared" si="190"/>
        <v>0</v>
      </c>
      <c r="AY202" s="62">
        <f t="shared" si="186"/>
        <v>0</v>
      </c>
      <c r="AZ202" s="619">
        <v>0</v>
      </c>
      <c r="BA202" s="62">
        <v>0</v>
      </c>
      <c r="BB202" s="62">
        <f>IFERROR(+VLOOKUP(A202,'Base de Datos'!$A$1:$H$75,8,0),0)</f>
        <v>0</v>
      </c>
      <c r="BC202" s="68">
        <f t="shared" si="187"/>
        <v>0</v>
      </c>
      <c r="BD202" s="548">
        <f t="shared" si="188"/>
        <v>0</v>
      </c>
      <c r="BE202" s="622">
        <f t="shared" si="191"/>
        <v>0</v>
      </c>
      <c r="BF202" s="62">
        <v>0</v>
      </c>
      <c r="BG202" s="734">
        <f t="shared" si="192"/>
        <v>0</v>
      </c>
      <c r="BI202" s="705"/>
      <c r="BJ202" s="706">
        <f t="shared" si="155"/>
        <v>0</v>
      </c>
    </row>
    <row r="203" spans="1:62" ht="24" hidden="1" customHeight="1" x14ac:dyDescent="0.25">
      <c r="A203" s="386">
        <v>50199</v>
      </c>
      <c r="B203" s="592"/>
      <c r="C203" s="592"/>
      <c r="D203" s="592"/>
      <c r="E203" s="592"/>
      <c r="F203" s="592"/>
      <c r="G203" s="592"/>
      <c r="H203" s="592"/>
      <c r="I203" s="592"/>
      <c r="J203" s="592"/>
      <c r="K203" s="592"/>
      <c r="L203" s="592"/>
      <c r="M203" s="592"/>
      <c r="N203" s="592"/>
      <c r="O203" s="592"/>
      <c r="P203" s="592"/>
      <c r="Q203" s="592"/>
      <c r="R203" s="592"/>
      <c r="S203" s="592"/>
      <c r="T203" s="592"/>
      <c r="U203" s="592"/>
      <c r="V203" s="592"/>
      <c r="W203" s="592"/>
      <c r="X203" s="592"/>
      <c r="Y203" s="592"/>
      <c r="Z203" s="592"/>
      <c r="AA203" s="656" t="s">
        <v>201</v>
      </c>
      <c r="AB203" s="616">
        <v>0</v>
      </c>
      <c r="AC203" s="616">
        <v>0</v>
      </c>
      <c r="AD203" s="73"/>
      <c r="AE203" s="73"/>
      <c r="AF203" s="73"/>
      <c r="AG203" s="73"/>
      <c r="AH203" s="59">
        <f t="shared" si="156"/>
        <v>0</v>
      </c>
      <c r="AI203" s="617">
        <v>0</v>
      </c>
      <c r="AJ203" s="39">
        <v>0</v>
      </c>
      <c r="AK203" s="28">
        <v>0</v>
      </c>
      <c r="AL203" s="29">
        <v>0</v>
      </c>
      <c r="AM203" s="38"/>
      <c r="AN203" s="39"/>
      <c r="AO203" s="28">
        <v>0</v>
      </c>
      <c r="AP203" s="29">
        <v>0</v>
      </c>
      <c r="AQ203" s="38">
        <v>0</v>
      </c>
      <c r="AR203" s="39">
        <v>0</v>
      </c>
      <c r="AS203" s="28">
        <v>0</v>
      </c>
      <c r="AT203" s="29">
        <v>0</v>
      </c>
      <c r="AU203" s="21">
        <v>0</v>
      </c>
      <c r="AV203" s="38">
        <v>0</v>
      </c>
      <c r="AW203" s="55">
        <f t="shared" si="189"/>
        <v>0</v>
      </c>
      <c r="AX203" s="618">
        <f t="shared" si="190"/>
        <v>0</v>
      </c>
      <c r="AY203" s="62">
        <f t="shared" si="186"/>
        <v>0</v>
      </c>
      <c r="AZ203" s="619">
        <v>0</v>
      </c>
      <c r="BA203" s="62">
        <v>0</v>
      </c>
      <c r="BB203" s="62">
        <f>IFERROR(+VLOOKUP(A203,'Base de Datos'!$A$1:$H$75,8,0),0)</f>
        <v>0</v>
      </c>
      <c r="BC203" s="68">
        <f t="shared" si="187"/>
        <v>0</v>
      </c>
      <c r="BD203" s="548">
        <f t="shared" si="188"/>
        <v>0</v>
      </c>
      <c r="BE203" s="622">
        <f t="shared" si="191"/>
        <v>0</v>
      </c>
      <c r="BF203" s="62">
        <v>0</v>
      </c>
      <c r="BG203" s="734">
        <f t="shared" si="192"/>
        <v>0</v>
      </c>
      <c r="BI203" s="705"/>
      <c r="BJ203" s="706">
        <f t="shared" si="155"/>
        <v>0</v>
      </c>
    </row>
    <row r="204" spans="1:62" ht="15.6" hidden="1" customHeight="1" x14ac:dyDescent="0.25">
      <c r="A204" s="386" t="s">
        <v>541</v>
      </c>
      <c r="B204" s="592"/>
      <c r="C204" s="592"/>
      <c r="D204" s="592"/>
      <c r="E204" s="592"/>
      <c r="F204" s="592"/>
      <c r="G204" s="592"/>
      <c r="H204" s="592"/>
      <c r="I204" s="592"/>
      <c r="J204" s="592"/>
      <c r="K204" s="592"/>
      <c r="L204" s="592"/>
      <c r="M204" s="592"/>
      <c r="N204" s="592"/>
      <c r="O204" s="592"/>
      <c r="P204" s="592"/>
      <c r="Q204" s="592"/>
      <c r="R204" s="592"/>
      <c r="S204" s="592"/>
      <c r="T204" s="592"/>
      <c r="U204" s="592"/>
      <c r="V204" s="592"/>
      <c r="W204" s="592"/>
      <c r="X204" s="592"/>
      <c r="Y204" s="592"/>
      <c r="Z204" s="592"/>
      <c r="AA204" s="656" t="s">
        <v>218</v>
      </c>
      <c r="AB204" s="377">
        <v>0</v>
      </c>
      <c r="AC204" s="616"/>
      <c r="AD204" s="73"/>
      <c r="AE204" s="73"/>
      <c r="AF204" s="73"/>
      <c r="AG204" s="73"/>
      <c r="AH204" s="59"/>
      <c r="AI204" s="617"/>
      <c r="AJ204" s="39">
        <v>0</v>
      </c>
      <c r="AK204" s="317">
        <v>0</v>
      </c>
      <c r="AL204" s="320">
        <v>0</v>
      </c>
      <c r="AM204" s="38"/>
      <c r="AN204" s="39"/>
      <c r="AO204" s="28"/>
      <c r="AP204" s="29"/>
      <c r="AQ204" s="38"/>
      <c r="AR204" s="39"/>
      <c r="AS204" s="28"/>
      <c r="AT204" s="29"/>
      <c r="AU204" s="21">
        <v>0</v>
      </c>
      <c r="AV204" s="38"/>
      <c r="AW204" s="55">
        <f>AI204+AK204+AM204+AO204+AQ204+AV204</f>
        <v>0</v>
      </c>
      <c r="AX204" s="618">
        <f>AJ204+AL204+AN204+AP204+AR204+AU204</f>
        <v>0</v>
      </c>
      <c r="AY204" s="348">
        <f>AB204+AW204-AX204</f>
        <v>0</v>
      </c>
      <c r="AZ204" s="664">
        <v>0</v>
      </c>
      <c r="BA204" s="62">
        <v>0</v>
      </c>
      <c r="BB204" s="62">
        <f>IFERROR(+VLOOKUP(A204,'Base de Datos'!$A$1:$H$75,8,0),0)</f>
        <v>0</v>
      </c>
      <c r="BC204" s="68">
        <f>+BD204+BB204</f>
        <v>0</v>
      </c>
      <c r="BD204" s="548">
        <f t="shared" si="188"/>
        <v>0</v>
      </c>
      <c r="BE204" s="622">
        <f t="shared" si="191"/>
        <v>0</v>
      </c>
      <c r="BF204" s="62">
        <v>0</v>
      </c>
      <c r="BG204" s="734">
        <f>IFERROR(+(AZ204/AY204),0)</f>
        <v>0</v>
      </c>
      <c r="BI204" s="705"/>
      <c r="BJ204" s="706">
        <f t="shared" ref="BJ204:BJ259" si="193">+BD204-BI204</f>
        <v>0</v>
      </c>
    </row>
    <row r="205" spans="1:62" ht="24" hidden="1" customHeight="1" x14ac:dyDescent="0.55000000000000004">
      <c r="A205" s="382">
        <v>502</v>
      </c>
      <c r="B205" s="383"/>
      <c r="C205" s="383"/>
      <c r="D205" s="383"/>
      <c r="E205" s="383"/>
      <c r="F205" s="383"/>
      <c r="G205" s="383"/>
      <c r="H205" s="383"/>
      <c r="I205" s="383"/>
      <c r="J205" s="383"/>
      <c r="K205" s="383"/>
      <c r="L205" s="383"/>
      <c r="M205" s="383"/>
      <c r="N205" s="383"/>
      <c r="O205" s="383"/>
      <c r="P205" s="383"/>
      <c r="Q205" s="383"/>
      <c r="R205" s="383"/>
      <c r="S205" s="383"/>
      <c r="T205" s="383"/>
      <c r="U205" s="383"/>
      <c r="V205" s="383"/>
      <c r="W205" s="383"/>
      <c r="X205" s="383"/>
      <c r="Y205" s="383"/>
      <c r="Z205" s="383"/>
      <c r="AA205" s="263" t="s">
        <v>202</v>
      </c>
      <c r="AB205" s="264">
        <f>SUM(AB206:AB213)</f>
        <v>0</v>
      </c>
      <c r="AC205" s="264">
        <f>SUM(AC206:AC213)</f>
        <v>0</v>
      </c>
      <c r="AD205" s="265">
        <f>SUM(AD206:AD213)</f>
        <v>0</v>
      </c>
      <c r="AE205" s="265"/>
      <c r="AF205" s="265"/>
      <c r="AG205" s="265">
        <f>SUM(AG206:AG213)</f>
        <v>0</v>
      </c>
      <c r="AH205" s="266">
        <f t="shared" si="156"/>
        <v>0</v>
      </c>
      <c r="AI205" s="264">
        <f>SUM(AI206:AI213)</f>
        <v>0</v>
      </c>
      <c r="AJ205" s="268">
        <f t="shared" ref="AJ205:AV205" si="194">SUM(AJ206:AJ213)</f>
        <v>0</v>
      </c>
      <c r="AK205" s="313">
        <f t="shared" si="194"/>
        <v>0</v>
      </c>
      <c r="AL205" s="319">
        <f t="shared" si="194"/>
        <v>0</v>
      </c>
      <c r="AM205" s="267">
        <f t="shared" si="194"/>
        <v>0</v>
      </c>
      <c r="AN205" s="268">
        <f t="shared" si="194"/>
        <v>0</v>
      </c>
      <c r="AO205" s="267">
        <f t="shared" si="194"/>
        <v>0</v>
      </c>
      <c r="AP205" s="268">
        <f t="shared" si="194"/>
        <v>0</v>
      </c>
      <c r="AQ205" s="267">
        <f t="shared" si="194"/>
        <v>0</v>
      </c>
      <c r="AR205" s="268">
        <f t="shared" si="194"/>
        <v>0</v>
      </c>
      <c r="AS205" s="267">
        <f>SUM(AS206:AS213)</f>
        <v>0</v>
      </c>
      <c r="AT205" s="268">
        <f>SUM(AT206:AT213)</f>
        <v>0</v>
      </c>
      <c r="AU205" s="269">
        <f t="shared" si="194"/>
        <v>0</v>
      </c>
      <c r="AV205" s="267">
        <f t="shared" si="194"/>
        <v>0</v>
      </c>
      <c r="AW205" s="270">
        <f t="shared" ref="AW205:BD205" si="195">SUM(AW206:AW213)</f>
        <v>0</v>
      </c>
      <c r="AX205" s="264">
        <f t="shared" si="195"/>
        <v>0</v>
      </c>
      <c r="AY205" s="315">
        <f>SUM(AY206:AY213)</f>
        <v>0</v>
      </c>
      <c r="AZ205" s="657">
        <f t="shared" si="195"/>
        <v>0</v>
      </c>
      <c r="BA205" s="271">
        <f t="shared" si="195"/>
        <v>0</v>
      </c>
      <c r="BB205" s="271">
        <f t="shared" ref="BB205" si="196">SUM(BB206:BB213)</f>
        <v>0</v>
      </c>
      <c r="BC205" s="271"/>
      <c r="BD205" s="552">
        <f t="shared" si="195"/>
        <v>0</v>
      </c>
      <c r="BE205" s="665">
        <f>SUM(BE206:BE213)</f>
        <v>0</v>
      </c>
      <c r="BF205" s="271">
        <f t="shared" ref="BF205" si="197">SUM(BF206:BF213)</f>
        <v>0</v>
      </c>
      <c r="BG205" s="745">
        <f>SUM(BG206:BG213)</f>
        <v>0</v>
      </c>
      <c r="BI205" s="705"/>
      <c r="BJ205" s="706">
        <f t="shared" si="193"/>
        <v>0</v>
      </c>
    </row>
    <row r="206" spans="1:62" ht="12.75" hidden="1" customHeight="1" x14ac:dyDescent="0.25">
      <c r="A206" s="391">
        <v>50201</v>
      </c>
      <c r="B206" s="658"/>
      <c r="C206" s="658"/>
      <c r="D206" s="658"/>
      <c r="E206" s="658"/>
      <c r="F206" s="658"/>
      <c r="G206" s="658"/>
      <c r="H206" s="658"/>
      <c r="I206" s="658"/>
      <c r="J206" s="658"/>
      <c r="K206" s="658"/>
      <c r="L206" s="658"/>
      <c r="M206" s="658"/>
      <c r="N206" s="658"/>
      <c r="O206" s="658"/>
      <c r="P206" s="658"/>
      <c r="Q206" s="658"/>
      <c r="R206" s="658"/>
      <c r="S206" s="658"/>
      <c r="T206" s="658"/>
      <c r="U206" s="658"/>
      <c r="V206" s="658"/>
      <c r="W206" s="658"/>
      <c r="X206" s="658"/>
      <c r="Y206" s="658"/>
      <c r="Z206" s="658"/>
      <c r="AA206" s="659" t="s">
        <v>203</v>
      </c>
      <c r="AB206" s="660">
        <v>0</v>
      </c>
      <c r="AC206" s="660">
        <v>0</v>
      </c>
      <c r="AD206" s="662"/>
      <c r="AE206" s="662"/>
      <c r="AF206" s="662"/>
      <c r="AG206" s="662"/>
      <c r="AH206" s="272">
        <f t="shared" si="156"/>
        <v>0</v>
      </c>
      <c r="AI206" s="660">
        <v>0</v>
      </c>
      <c r="AJ206" s="274">
        <v>0</v>
      </c>
      <c r="AK206" s="317">
        <v>0</v>
      </c>
      <c r="AL206" s="320">
        <v>0</v>
      </c>
      <c r="AM206" s="273">
        <v>0</v>
      </c>
      <c r="AN206" s="274">
        <v>0</v>
      </c>
      <c r="AO206" s="273">
        <v>0</v>
      </c>
      <c r="AP206" s="274">
        <v>0</v>
      </c>
      <c r="AQ206" s="273">
        <v>0</v>
      </c>
      <c r="AR206" s="274">
        <v>0</v>
      </c>
      <c r="AS206" s="273">
        <v>0</v>
      </c>
      <c r="AT206" s="274">
        <v>0</v>
      </c>
      <c r="AU206" s="275">
        <v>0</v>
      </c>
      <c r="AV206" s="273">
        <v>0</v>
      </c>
      <c r="AW206" s="276">
        <v>0</v>
      </c>
      <c r="AX206" s="660">
        <v>0</v>
      </c>
      <c r="AY206" s="318">
        <f t="shared" si="162"/>
        <v>0</v>
      </c>
      <c r="AZ206" s="660">
        <v>0</v>
      </c>
      <c r="BA206" s="272">
        <v>0</v>
      </c>
      <c r="BB206" s="272">
        <v>0</v>
      </c>
      <c r="BC206" s="272"/>
      <c r="BD206" s="552">
        <v>0</v>
      </c>
      <c r="BE206" s="666">
        <v>0</v>
      </c>
      <c r="BF206" s="272">
        <v>0</v>
      </c>
      <c r="BG206" s="746">
        <v>0</v>
      </c>
      <c r="BI206" s="705"/>
      <c r="BJ206" s="706">
        <f t="shared" si="193"/>
        <v>0</v>
      </c>
    </row>
    <row r="207" spans="1:62" ht="12.75" hidden="1" customHeight="1" x14ac:dyDescent="0.25">
      <c r="A207" s="391">
        <v>50202</v>
      </c>
      <c r="B207" s="658"/>
      <c r="C207" s="658"/>
      <c r="D207" s="658"/>
      <c r="E207" s="658"/>
      <c r="F207" s="658"/>
      <c r="G207" s="658"/>
      <c r="H207" s="658"/>
      <c r="I207" s="658"/>
      <c r="J207" s="658"/>
      <c r="K207" s="658"/>
      <c r="L207" s="658"/>
      <c r="M207" s="658"/>
      <c r="N207" s="658"/>
      <c r="O207" s="658"/>
      <c r="P207" s="658"/>
      <c r="Q207" s="658"/>
      <c r="R207" s="658"/>
      <c r="S207" s="658"/>
      <c r="T207" s="658"/>
      <c r="U207" s="658"/>
      <c r="V207" s="658"/>
      <c r="W207" s="658"/>
      <c r="X207" s="658"/>
      <c r="Y207" s="658"/>
      <c r="Z207" s="658"/>
      <c r="AA207" s="659" t="s">
        <v>204</v>
      </c>
      <c r="AB207" s="660">
        <v>0</v>
      </c>
      <c r="AC207" s="660">
        <v>0</v>
      </c>
      <c r="AD207" s="662"/>
      <c r="AE207" s="662"/>
      <c r="AF207" s="662"/>
      <c r="AG207" s="662"/>
      <c r="AH207" s="272">
        <f t="shared" si="156"/>
        <v>0</v>
      </c>
      <c r="AI207" s="660">
        <v>0</v>
      </c>
      <c r="AJ207" s="274">
        <v>0</v>
      </c>
      <c r="AK207" s="317">
        <v>0</v>
      </c>
      <c r="AL207" s="320">
        <v>0</v>
      </c>
      <c r="AM207" s="273">
        <v>0</v>
      </c>
      <c r="AN207" s="274">
        <v>0</v>
      </c>
      <c r="AO207" s="273">
        <v>0</v>
      </c>
      <c r="AP207" s="274">
        <v>0</v>
      </c>
      <c r="AQ207" s="273">
        <v>0</v>
      </c>
      <c r="AR207" s="274">
        <v>0</v>
      </c>
      <c r="AS207" s="273">
        <v>0</v>
      </c>
      <c r="AT207" s="274">
        <v>0</v>
      </c>
      <c r="AU207" s="275">
        <v>0</v>
      </c>
      <c r="AV207" s="273">
        <v>0</v>
      </c>
      <c r="AW207" s="276">
        <v>0</v>
      </c>
      <c r="AX207" s="660">
        <v>0</v>
      </c>
      <c r="AY207" s="318">
        <f t="shared" si="162"/>
        <v>0</v>
      </c>
      <c r="AZ207" s="660">
        <v>0</v>
      </c>
      <c r="BA207" s="272">
        <v>0</v>
      </c>
      <c r="BB207" s="272">
        <v>0</v>
      </c>
      <c r="BC207" s="272"/>
      <c r="BD207" s="552">
        <v>0</v>
      </c>
      <c r="BE207" s="666">
        <v>0</v>
      </c>
      <c r="BF207" s="272">
        <v>0</v>
      </c>
      <c r="BG207" s="746">
        <v>0</v>
      </c>
      <c r="BI207" s="705"/>
      <c r="BJ207" s="706">
        <f t="shared" si="193"/>
        <v>0</v>
      </c>
    </row>
    <row r="208" spans="1:62" ht="12.75" hidden="1" customHeight="1" x14ac:dyDescent="0.25">
      <c r="A208" s="391">
        <v>50203</v>
      </c>
      <c r="B208" s="658"/>
      <c r="C208" s="658"/>
      <c r="D208" s="658"/>
      <c r="E208" s="658"/>
      <c r="F208" s="658"/>
      <c r="G208" s="658"/>
      <c r="H208" s="658"/>
      <c r="I208" s="658"/>
      <c r="J208" s="658"/>
      <c r="K208" s="658"/>
      <c r="L208" s="658"/>
      <c r="M208" s="658"/>
      <c r="N208" s="658"/>
      <c r="O208" s="658"/>
      <c r="P208" s="658"/>
      <c r="Q208" s="658"/>
      <c r="R208" s="658"/>
      <c r="S208" s="658"/>
      <c r="T208" s="658"/>
      <c r="U208" s="658"/>
      <c r="V208" s="658"/>
      <c r="W208" s="658"/>
      <c r="X208" s="658"/>
      <c r="Y208" s="658"/>
      <c r="Z208" s="658"/>
      <c r="AA208" s="659" t="s">
        <v>205</v>
      </c>
      <c r="AB208" s="660">
        <v>0</v>
      </c>
      <c r="AC208" s="660">
        <v>0</v>
      </c>
      <c r="AD208" s="662"/>
      <c r="AE208" s="662"/>
      <c r="AF208" s="662"/>
      <c r="AG208" s="662"/>
      <c r="AH208" s="272">
        <f t="shared" si="156"/>
        <v>0</v>
      </c>
      <c r="AI208" s="660">
        <v>0</v>
      </c>
      <c r="AJ208" s="274">
        <v>0</v>
      </c>
      <c r="AK208" s="317">
        <v>0</v>
      </c>
      <c r="AL208" s="320">
        <v>0</v>
      </c>
      <c r="AM208" s="273">
        <v>0</v>
      </c>
      <c r="AN208" s="274">
        <v>0</v>
      </c>
      <c r="AO208" s="273">
        <v>0</v>
      </c>
      <c r="AP208" s="274">
        <v>0</v>
      </c>
      <c r="AQ208" s="273">
        <v>0</v>
      </c>
      <c r="AR208" s="274">
        <v>0</v>
      </c>
      <c r="AS208" s="273">
        <v>0</v>
      </c>
      <c r="AT208" s="274">
        <v>0</v>
      </c>
      <c r="AU208" s="275">
        <v>0</v>
      </c>
      <c r="AV208" s="273">
        <v>0</v>
      </c>
      <c r="AW208" s="276">
        <v>0</v>
      </c>
      <c r="AX208" s="660">
        <v>0</v>
      </c>
      <c r="AY208" s="318">
        <f t="shared" si="162"/>
        <v>0</v>
      </c>
      <c r="AZ208" s="660">
        <v>0</v>
      </c>
      <c r="BA208" s="272">
        <v>0</v>
      </c>
      <c r="BB208" s="272">
        <v>0</v>
      </c>
      <c r="BC208" s="272"/>
      <c r="BD208" s="552">
        <v>0</v>
      </c>
      <c r="BE208" s="666">
        <v>0</v>
      </c>
      <c r="BF208" s="272">
        <v>0</v>
      </c>
      <c r="BG208" s="746">
        <v>0</v>
      </c>
      <c r="BI208" s="705"/>
      <c r="BJ208" s="706">
        <f t="shared" si="193"/>
        <v>0</v>
      </c>
    </row>
    <row r="209" spans="1:62" ht="12.75" hidden="1" customHeight="1" x14ac:dyDescent="0.25">
      <c r="A209" s="391">
        <v>50204</v>
      </c>
      <c r="B209" s="658"/>
      <c r="C209" s="658"/>
      <c r="D209" s="658"/>
      <c r="E209" s="658"/>
      <c r="F209" s="658"/>
      <c r="G209" s="658"/>
      <c r="H209" s="658"/>
      <c r="I209" s="658"/>
      <c r="J209" s="658"/>
      <c r="K209" s="658"/>
      <c r="L209" s="658"/>
      <c r="M209" s="658"/>
      <c r="N209" s="658"/>
      <c r="O209" s="658"/>
      <c r="P209" s="658"/>
      <c r="Q209" s="658"/>
      <c r="R209" s="658"/>
      <c r="S209" s="658"/>
      <c r="T209" s="658"/>
      <c r="U209" s="658"/>
      <c r="V209" s="658"/>
      <c r="W209" s="658"/>
      <c r="X209" s="658"/>
      <c r="Y209" s="658"/>
      <c r="Z209" s="658"/>
      <c r="AA209" s="659" t="s">
        <v>206</v>
      </c>
      <c r="AB209" s="660">
        <v>0</v>
      </c>
      <c r="AC209" s="660">
        <v>0</v>
      </c>
      <c r="AD209" s="662"/>
      <c r="AE209" s="662"/>
      <c r="AF209" s="662"/>
      <c r="AG209" s="662"/>
      <c r="AH209" s="272">
        <f t="shared" ref="AH209:AH272" si="198">SUM(AB209:AC209)</f>
        <v>0</v>
      </c>
      <c r="AI209" s="660">
        <v>0</v>
      </c>
      <c r="AJ209" s="274">
        <v>0</v>
      </c>
      <c r="AK209" s="317">
        <v>0</v>
      </c>
      <c r="AL209" s="320">
        <v>0</v>
      </c>
      <c r="AM209" s="273">
        <v>0</v>
      </c>
      <c r="AN209" s="274">
        <v>0</v>
      </c>
      <c r="AO209" s="273">
        <v>0</v>
      </c>
      <c r="AP209" s="274">
        <v>0</v>
      </c>
      <c r="AQ209" s="273">
        <v>0</v>
      </c>
      <c r="AR209" s="274">
        <v>0</v>
      </c>
      <c r="AS209" s="273">
        <v>0</v>
      </c>
      <c r="AT209" s="274">
        <v>0</v>
      </c>
      <c r="AU209" s="275">
        <v>0</v>
      </c>
      <c r="AV209" s="273">
        <v>0</v>
      </c>
      <c r="AW209" s="276">
        <v>0</v>
      </c>
      <c r="AX209" s="660">
        <v>0</v>
      </c>
      <c r="AY209" s="318">
        <f>SUM(AI209:AJ209)</f>
        <v>0</v>
      </c>
      <c r="AZ209" s="660">
        <v>0</v>
      </c>
      <c r="BA209" s="272">
        <v>0</v>
      </c>
      <c r="BB209" s="272">
        <v>0</v>
      </c>
      <c r="BC209" s="272"/>
      <c r="BD209" s="552">
        <v>0</v>
      </c>
      <c r="BE209" s="666">
        <v>0</v>
      </c>
      <c r="BF209" s="272">
        <v>0</v>
      </c>
      <c r="BG209" s="746">
        <v>0</v>
      </c>
      <c r="BI209" s="705"/>
      <c r="BJ209" s="706">
        <f t="shared" si="193"/>
        <v>0</v>
      </c>
    </row>
    <row r="210" spans="1:62" ht="12.75" hidden="1" customHeight="1" x14ac:dyDescent="0.25">
      <c r="A210" s="391">
        <v>50205</v>
      </c>
      <c r="B210" s="658"/>
      <c r="C210" s="658"/>
      <c r="D210" s="658"/>
      <c r="E210" s="658"/>
      <c r="F210" s="658"/>
      <c r="G210" s="658"/>
      <c r="H210" s="658"/>
      <c r="I210" s="658"/>
      <c r="J210" s="658"/>
      <c r="K210" s="658"/>
      <c r="L210" s="658"/>
      <c r="M210" s="658"/>
      <c r="N210" s="658"/>
      <c r="O210" s="658"/>
      <c r="P210" s="658"/>
      <c r="Q210" s="658"/>
      <c r="R210" s="658"/>
      <c r="S210" s="658"/>
      <c r="T210" s="658"/>
      <c r="U210" s="658"/>
      <c r="V210" s="658"/>
      <c r="W210" s="658"/>
      <c r="X210" s="658"/>
      <c r="Y210" s="658"/>
      <c r="Z210" s="658"/>
      <c r="AA210" s="659" t="s">
        <v>207</v>
      </c>
      <c r="AB210" s="660">
        <v>0</v>
      </c>
      <c r="AC210" s="660">
        <v>0</v>
      </c>
      <c r="AD210" s="661"/>
      <c r="AE210" s="661"/>
      <c r="AF210" s="661"/>
      <c r="AG210" s="662"/>
      <c r="AH210" s="272">
        <f t="shared" si="198"/>
        <v>0</v>
      </c>
      <c r="AI210" s="660">
        <v>0</v>
      </c>
      <c r="AJ210" s="274">
        <v>0</v>
      </c>
      <c r="AK210" s="317">
        <v>0</v>
      </c>
      <c r="AL210" s="320">
        <v>0</v>
      </c>
      <c r="AM210" s="273">
        <v>0</v>
      </c>
      <c r="AN210" s="274">
        <v>0</v>
      </c>
      <c r="AO210" s="273">
        <v>0</v>
      </c>
      <c r="AP210" s="274">
        <v>0</v>
      </c>
      <c r="AQ210" s="273">
        <v>0</v>
      </c>
      <c r="AR210" s="274">
        <v>0</v>
      </c>
      <c r="AS210" s="273">
        <v>0</v>
      </c>
      <c r="AT210" s="274">
        <v>0</v>
      </c>
      <c r="AU210" s="275">
        <v>0</v>
      </c>
      <c r="AV210" s="273">
        <v>0</v>
      </c>
      <c r="AW210" s="276">
        <v>0</v>
      </c>
      <c r="AX210" s="660">
        <v>0</v>
      </c>
      <c r="AY210" s="318">
        <f>SUM(AI210:AJ210)</f>
        <v>0</v>
      </c>
      <c r="AZ210" s="660">
        <v>0</v>
      </c>
      <c r="BA210" s="272">
        <v>0</v>
      </c>
      <c r="BB210" s="272">
        <v>0</v>
      </c>
      <c r="BC210" s="272"/>
      <c r="BD210" s="552">
        <v>0</v>
      </c>
      <c r="BE210" s="666">
        <v>0</v>
      </c>
      <c r="BF210" s="272">
        <v>0</v>
      </c>
      <c r="BG210" s="746">
        <v>0</v>
      </c>
      <c r="BI210" s="705"/>
      <c r="BJ210" s="706">
        <f t="shared" si="193"/>
        <v>0</v>
      </c>
    </row>
    <row r="211" spans="1:62" ht="12.75" hidden="1" customHeight="1" x14ac:dyDescent="0.25">
      <c r="A211" s="391">
        <v>50206</v>
      </c>
      <c r="B211" s="658"/>
      <c r="C211" s="658"/>
      <c r="D211" s="658"/>
      <c r="E211" s="658"/>
      <c r="F211" s="658"/>
      <c r="G211" s="658"/>
      <c r="H211" s="658"/>
      <c r="I211" s="658"/>
      <c r="J211" s="658"/>
      <c r="K211" s="658"/>
      <c r="L211" s="658"/>
      <c r="M211" s="658"/>
      <c r="N211" s="658"/>
      <c r="O211" s="658"/>
      <c r="P211" s="658"/>
      <c r="Q211" s="658"/>
      <c r="R211" s="658"/>
      <c r="S211" s="658"/>
      <c r="T211" s="658"/>
      <c r="U211" s="658"/>
      <c r="V211" s="658"/>
      <c r="W211" s="658"/>
      <c r="X211" s="658"/>
      <c r="Y211" s="658"/>
      <c r="Z211" s="658"/>
      <c r="AA211" s="659" t="s">
        <v>208</v>
      </c>
      <c r="AB211" s="660">
        <v>0</v>
      </c>
      <c r="AC211" s="660">
        <v>0</v>
      </c>
      <c r="AD211" s="661"/>
      <c r="AE211" s="661"/>
      <c r="AF211" s="661"/>
      <c r="AG211" s="662"/>
      <c r="AH211" s="272">
        <f t="shared" si="198"/>
        <v>0</v>
      </c>
      <c r="AI211" s="660">
        <v>0</v>
      </c>
      <c r="AJ211" s="274">
        <v>0</v>
      </c>
      <c r="AK211" s="317">
        <v>0</v>
      </c>
      <c r="AL211" s="320">
        <v>0</v>
      </c>
      <c r="AM211" s="273">
        <v>0</v>
      </c>
      <c r="AN211" s="274">
        <v>0</v>
      </c>
      <c r="AO211" s="273">
        <v>0</v>
      </c>
      <c r="AP211" s="274">
        <v>0</v>
      </c>
      <c r="AQ211" s="273">
        <v>0</v>
      </c>
      <c r="AR211" s="274">
        <v>0</v>
      </c>
      <c r="AS211" s="273">
        <v>0</v>
      </c>
      <c r="AT211" s="274">
        <v>0</v>
      </c>
      <c r="AU211" s="275">
        <v>0</v>
      </c>
      <c r="AV211" s="273">
        <v>0</v>
      </c>
      <c r="AW211" s="276">
        <v>0</v>
      </c>
      <c r="AX211" s="660">
        <v>0</v>
      </c>
      <c r="AY211" s="318">
        <f>SUM(AI211:AJ211)</f>
        <v>0</v>
      </c>
      <c r="AZ211" s="660">
        <v>0</v>
      </c>
      <c r="BA211" s="272">
        <v>0</v>
      </c>
      <c r="BB211" s="272">
        <v>0</v>
      </c>
      <c r="BC211" s="272"/>
      <c r="BD211" s="552">
        <v>0</v>
      </c>
      <c r="BE211" s="666">
        <v>0</v>
      </c>
      <c r="BF211" s="272">
        <v>0</v>
      </c>
      <c r="BG211" s="746">
        <v>0</v>
      </c>
      <c r="BI211" s="705"/>
      <c r="BJ211" s="706">
        <f t="shared" si="193"/>
        <v>0</v>
      </c>
    </row>
    <row r="212" spans="1:62" ht="12.75" hidden="1" customHeight="1" x14ac:dyDescent="0.25">
      <c r="A212" s="391">
        <v>50207</v>
      </c>
      <c r="B212" s="658"/>
      <c r="C212" s="658"/>
      <c r="D212" s="658"/>
      <c r="E212" s="658"/>
      <c r="F212" s="658"/>
      <c r="G212" s="658"/>
      <c r="H212" s="658"/>
      <c r="I212" s="658"/>
      <c r="J212" s="658"/>
      <c r="K212" s="658"/>
      <c r="L212" s="658"/>
      <c r="M212" s="658"/>
      <c r="N212" s="658"/>
      <c r="O212" s="658"/>
      <c r="P212" s="658"/>
      <c r="Q212" s="658"/>
      <c r="R212" s="658"/>
      <c r="S212" s="658"/>
      <c r="T212" s="658"/>
      <c r="U212" s="658"/>
      <c r="V212" s="658"/>
      <c r="W212" s="658"/>
      <c r="X212" s="658"/>
      <c r="Y212" s="658"/>
      <c r="Z212" s="658"/>
      <c r="AA212" s="659" t="s">
        <v>209</v>
      </c>
      <c r="AB212" s="660">
        <v>0</v>
      </c>
      <c r="AC212" s="660">
        <v>0</v>
      </c>
      <c r="AD212" s="661"/>
      <c r="AE212" s="661"/>
      <c r="AF212" s="661"/>
      <c r="AG212" s="662"/>
      <c r="AH212" s="272">
        <f t="shared" si="198"/>
        <v>0</v>
      </c>
      <c r="AI212" s="660">
        <v>0</v>
      </c>
      <c r="AJ212" s="274">
        <v>0</v>
      </c>
      <c r="AK212" s="317">
        <v>0</v>
      </c>
      <c r="AL212" s="320">
        <v>0</v>
      </c>
      <c r="AM212" s="273">
        <v>0</v>
      </c>
      <c r="AN212" s="274">
        <v>0</v>
      </c>
      <c r="AO212" s="273">
        <v>0</v>
      </c>
      <c r="AP212" s="274">
        <v>0</v>
      </c>
      <c r="AQ212" s="273">
        <v>0</v>
      </c>
      <c r="AR212" s="274">
        <v>0</v>
      </c>
      <c r="AS212" s="273">
        <v>0</v>
      </c>
      <c r="AT212" s="274">
        <v>0</v>
      </c>
      <c r="AU212" s="275">
        <v>0</v>
      </c>
      <c r="AV212" s="273">
        <v>0</v>
      </c>
      <c r="AW212" s="276">
        <v>0</v>
      </c>
      <c r="AX212" s="660">
        <v>0</v>
      </c>
      <c r="AY212" s="318">
        <f>SUM(AI212:AJ212)</f>
        <v>0</v>
      </c>
      <c r="AZ212" s="660">
        <v>0</v>
      </c>
      <c r="BA212" s="272">
        <v>0</v>
      </c>
      <c r="BB212" s="272">
        <v>0</v>
      </c>
      <c r="BC212" s="272"/>
      <c r="BD212" s="552">
        <v>0</v>
      </c>
      <c r="BE212" s="666">
        <v>0</v>
      </c>
      <c r="BF212" s="272">
        <v>0</v>
      </c>
      <c r="BG212" s="746">
        <v>0</v>
      </c>
      <c r="BI212" s="705"/>
      <c r="BJ212" s="706">
        <f t="shared" si="193"/>
        <v>0</v>
      </c>
    </row>
    <row r="213" spans="1:62" ht="12.75" hidden="1" customHeight="1" x14ac:dyDescent="0.25">
      <c r="A213" s="391">
        <v>50299</v>
      </c>
      <c r="B213" s="658"/>
      <c r="C213" s="658"/>
      <c r="D213" s="658"/>
      <c r="E213" s="658"/>
      <c r="F213" s="658"/>
      <c r="G213" s="658"/>
      <c r="H213" s="658"/>
      <c r="I213" s="658"/>
      <c r="J213" s="658"/>
      <c r="K213" s="658"/>
      <c r="L213" s="658"/>
      <c r="M213" s="658"/>
      <c r="N213" s="658"/>
      <c r="O213" s="658"/>
      <c r="P213" s="658"/>
      <c r="Q213" s="658"/>
      <c r="R213" s="658"/>
      <c r="S213" s="658"/>
      <c r="T213" s="658"/>
      <c r="U213" s="658"/>
      <c r="V213" s="658"/>
      <c r="W213" s="658"/>
      <c r="X213" s="658"/>
      <c r="Y213" s="658"/>
      <c r="Z213" s="658"/>
      <c r="AA213" s="659" t="s">
        <v>210</v>
      </c>
      <c r="AB213" s="660">
        <v>0</v>
      </c>
      <c r="AC213" s="660">
        <v>0</v>
      </c>
      <c r="AD213" s="661"/>
      <c r="AE213" s="661"/>
      <c r="AF213" s="661"/>
      <c r="AG213" s="662"/>
      <c r="AH213" s="272">
        <f t="shared" si="198"/>
        <v>0</v>
      </c>
      <c r="AI213" s="660">
        <v>0</v>
      </c>
      <c r="AJ213" s="274">
        <v>0</v>
      </c>
      <c r="AK213" s="317">
        <v>0</v>
      </c>
      <c r="AL213" s="320">
        <v>0</v>
      </c>
      <c r="AM213" s="273">
        <v>0</v>
      </c>
      <c r="AN213" s="274">
        <v>0</v>
      </c>
      <c r="AO213" s="273">
        <v>0</v>
      </c>
      <c r="AP213" s="274">
        <v>0</v>
      </c>
      <c r="AQ213" s="273">
        <v>0</v>
      </c>
      <c r="AR213" s="274">
        <v>0</v>
      </c>
      <c r="AS213" s="273">
        <v>0</v>
      </c>
      <c r="AT213" s="274">
        <v>0</v>
      </c>
      <c r="AU213" s="275">
        <v>0</v>
      </c>
      <c r="AV213" s="273">
        <v>0</v>
      </c>
      <c r="AW213" s="276">
        <v>0</v>
      </c>
      <c r="AX213" s="660">
        <v>0</v>
      </c>
      <c r="AY213" s="318">
        <f>SUM(AI213:AJ213)</f>
        <v>0</v>
      </c>
      <c r="AZ213" s="660">
        <v>0</v>
      </c>
      <c r="BA213" s="272">
        <v>0</v>
      </c>
      <c r="BB213" s="272">
        <v>0</v>
      </c>
      <c r="BC213" s="272"/>
      <c r="BD213" s="552">
        <v>0</v>
      </c>
      <c r="BE213" s="666">
        <v>0</v>
      </c>
      <c r="BF213" s="272">
        <v>0</v>
      </c>
      <c r="BG213" s="746">
        <v>0</v>
      </c>
      <c r="BI213" s="705"/>
      <c r="BJ213" s="706">
        <f t="shared" si="193"/>
        <v>0</v>
      </c>
    </row>
    <row r="214" spans="1:62" ht="14.25" hidden="1" customHeight="1" x14ac:dyDescent="0.55000000000000004">
      <c r="A214" s="382">
        <v>503</v>
      </c>
      <c r="B214" s="383"/>
      <c r="C214" s="383"/>
      <c r="D214" s="383"/>
      <c r="E214" s="383"/>
      <c r="F214" s="383"/>
      <c r="G214" s="383"/>
      <c r="H214" s="383"/>
      <c r="I214" s="383"/>
      <c r="J214" s="383"/>
      <c r="K214" s="383"/>
      <c r="L214" s="383"/>
      <c r="M214" s="383"/>
      <c r="N214" s="383"/>
      <c r="O214" s="383"/>
      <c r="P214" s="383"/>
      <c r="Q214" s="383"/>
      <c r="R214" s="383"/>
      <c r="S214" s="383"/>
      <c r="T214" s="383"/>
      <c r="U214" s="383"/>
      <c r="V214" s="383"/>
      <c r="W214" s="383"/>
      <c r="X214" s="383"/>
      <c r="Y214" s="383"/>
      <c r="Z214" s="383"/>
      <c r="AA214" s="263" t="s">
        <v>211</v>
      </c>
      <c r="AB214" s="264">
        <f>SUM(AB215:AB217)</f>
        <v>0</v>
      </c>
      <c r="AC214" s="264">
        <f>SUM(AC215:AC217)</f>
        <v>0</v>
      </c>
      <c r="AD214" s="277">
        <f>SUM(AD215:AD217)</f>
        <v>0</v>
      </c>
      <c r="AE214" s="277"/>
      <c r="AF214" s="277"/>
      <c r="AG214" s="277">
        <f>SUM(AG215:AG217)</f>
        <v>0</v>
      </c>
      <c r="AH214" s="266">
        <f t="shared" si="198"/>
        <v>0</v>
      </c>
      <c r="AI214" s="264">
        <f>SUM(AI215:AI217)</f>
        <v>0</v>
      </c>
      <c r="AJ214" s="268">
        <f t="shared" ref="AJ214:AV214" si="199">SUM(AJ215:AJ217)</f>
        <v>0</v>
      </c>
      <c r="AK214" s="313">
        <f t="shared" si="199"/>
        <v>0</v>
      </c>
      <c r="AL214" s="319">
        <f t="shared" si="199"/>
        <v>0</v>
      </c>
      <c r="AM214" s="267">
        <f t="shared" si="199"/>
        <v>0</v>
      </c>
      <c r="AN214" s="268">
        <f t="shared" si="199"/>
        <v>0</v>
      </c>
      <c r="AO214" s="267">
        <f t="shared" si="199"/>
        <v>0</v>
      </c>
      <c r="AP214" s="268">
        <f t="shared" si="199"/>
        <v>0</v>
      </c>
      <c r="AQ214" s="267">
        <f t="shared" si="199"/>
        <v>0</v>
      </c>
      <c r="AR214" s="268">
        <f t="shared" si="199"/>
        <v>0</v>
      </c>
      <c r="AS214" s="267">
        <f>SUM(AS215:AS217)</f>
        <v>0</v>
      </c>
      <c r="AT214" s="268">
        <f>SUM(AT215:AT217)</f>
        <v>0</v>
      </c>
      <c r="AU214" s="269">
        <f t="shared" si="199"/>
        <v>0</v>
      </c>
      <c r="AV214" s="267">
        <f t="shared" si="199"/>
        <v>0</v>
      </c>
      <c r="AW214" s="270">
        <f t="shared" ref="AW214:BE214" si="200">SUM(AW215:AW217)</f>
        <v>0</v>
      </c>
      <c r="AX214" s="264">
        <f t="shared" si="200"/>
        <v>0</v>
      </c>
      <c r="AY214" s="315">
        <f>SUM(AY215:AY217)</f>
        <v>0</v>
      </c>
      <c r="AZ214" s="657">
        <f t="shared" si="200"/>
        <v>0</v>
      </c>
      <c r="BA214" s="271">
        <f t="shared" si="200"/>
        <v>0</v>
      </c>
      <c r="BB214" s="271">
        <f t="shared" ref="BB214" si="201">SUM(BB215:BB217)</f>
        <v>0</v>
      </c>
      <c r="BC214" s="271"/>
      <c r="BD214" s="552">
        <f t="shared" si="200"/>
        <v>0</v>
      </c>
      <c r="BE214" s="665">
        <f t="shared" si="200"/>
        <v>0</v>
      </c>
      <c r="BF214" s="271">
        <f t="shared" ref="BF214" si="202">SUM(BF215:BF217)</f>
        <v>0</v>
      </c>
      <c r="BG214" s="745">
        <f>SUM(BG215:BG217)</f>
        <v>0</v>
      </c>
      <c r="BI214" s="705"/>
      <c r="BJ214" s="706">
        <f t="shared" si="193"/>
        <v>0</v>
      </c>
    </row>
    <row r="215" spans="1:62" ht="12.75" hidden="1" customHeight="1" x14ac:dyDescent="0.25">
      <c r="A215" s="391">
        <v>50301</v>
      </c>
      <c r="B215" s="658"/>
      <c r="C215" s="658"/>
      <c r="D215" s="658"/>
      <c r="E215" s="658"/>
      <c r="F215" s="658"/>
      <c r="G215" s="658"/>
      <c r="H215" s="658"/>
      <c r="I215" s="658"/>
      <c r="J215" s="658"/>
      <c r="K215" s="658"/>
      <c r="L215" s="658"/>
      <c r="M215" s="658"/>
      <c r="N215" s="658"/>
      <c r="O215" s="658"/>
      <c r="P215" s="658"/>
      <c r="Q215" s="658"/>
      <c r="R215" s="658"/>
      <c r="S215" s="658"/>
      <c r="T215" s="658"/>
      <c r="U215" s="658"/>
      <c r="V215" s="658"/>
      <c r="W215" s="658"/>
      <c r="X215" s="658"/>
      <c r="Y215" s="658"/>
      <c r="Z215" s="658"/>
      <c r="AA215" s="659" t="s">
        <v>212</v>
      </c>
      <c r="AB215" s="660">
        <v>0</v>
      </c>
      <c r="AC215" s="660">
        <v>0</v>
      </c>
      <c r="AD215" s="661"/>
      <c r="AE215" s="661"/>
      <c r="AF215" s="661"/>
      <c r="AG215" s="661"/>
      <c r="AH215" s="272">
        <f t="shared" si="198"/>
        <v>0</v>
      </c>
      <c r="AI215" s="660">
        <v>0</v>
      </c>
      <c r="AJ215" s="274">
        <v>0</v>
      </c>
      <c r="AK215" s="317">
        <v>0</v>
      </c>
      <c r="AL215" s="320">
        <v>0</v>
      </c>
      <c r="AM215" s="273">
        <v>0</v>
      </c>
      <c r="AN215" s="274">
        <v>0</v>
      </c>
      <c r="AO215" s="273">
        <v>0</v>
      </c>
      <c r="AP215" s="274">
        <v>0</v>
      </c>
      <c r="AQ215" s="273">
        <v>0</v>
      </c>
      <c r="AR215" s="274">
        <v>0</v>
      </c>
      <c r="AS215" s="273">
        <v>0</v>
      </c>
      <c r="AT215" s="274">
        <v>0</v>
      </c>
      <c r="AU215" s="275">
        <v>0</v>
      </c>
      <c r="AV215" s="273">
        <v>0</v>
      </c>
      <c r="AW215" s="276">
        <v>0</v>
      </c>
      <c r="AX215" s="660">
        <v>0</v>
      </c>
      <c r="AY215" s="318">
        <f>SUM(AI215:AJ215)</f>
        <v>0</v>
      </c>
      <c r="AZ215" s="660">
        <v>0</v>
      </c>
      <c r="BA215" s="272">
        <v>0</v>
      </c>
      <c r="BB215" s="272">
        <v>0</v>
      </c>
      <c r="BC215" s="272"/>
      <c r="BD215" s="552">
        <v>0</v>
      </c>
      <c r="BE215" s="666">
        <v>0</v>
      </c>
      <c r="BF215" s="272">
        <v>0</v>
      </c>
      <c r="BG215" s="746">
        <v>0</v>
      </c>
      <c r="BI215" s="705"/>
      <c r="BJ215" s="706">
        <f t="shared" si="193"/>
        <v>0</v>
      </c>
    </row>
    <row r="216" spans="1:62" ht="12.75" hidden="1" customHeight="1" x14ac:dyDescent="0.25">
      <c r="A216" s="391">
        <v>50302</v>
      </c>
      <c r="B216" s="658"/>
      <c r="C216" s="658"/>
      <c r="D216" s="658"/>
      <c r="E216" s="658"/>
      <c r="F216" s="658"/>
      <c r="G216" s="658"/>
      <c r="H216" s="658"/>
      <c r="I216" s="658"/>
      <c r="J216" s="658"/>
      <c r="K216" s="658"/>
      <c r="L216" s="658"/>
      <c r="M216" s="658"/>
      <c r="N216" s="658"/>
      <c r="O216" s="658"/>
      <c r="P216" s="658"/>
      <c r="Q216" s="658"/>
      <c r="R216" s="658"/>
      <c r="S216" s="658"/>
      <c r="T216" s="658"/>
      <c r="U216" s="658"/>
      <c r="V216" s="658"/>
      <c r="W216" s="658"/>
      <c r="X216" s="658"/>
      <c r="Y216" s="658"/>
      <c r="Z216" s="658"/>
      <c r="AA216" s="659" t="s">
        <v>213</v>
      </c>
      <c r="AB216" s="660">
        <v>0</v>
      </c>
      <c r="AC216" s="660">
        <v>0</v>
      </c>
      <c r="AD216" s="661"/>
      <c r="AE216" s="661"/>
      <c r="AF216" s="661"/>
      <c r="AG216" s="661"/>
      <c r="AH216" s="272">
        <f t="shared" si="198"/>
        <v>0</v>
      </c>
      <c r="AI216" s="660">
        <v>0</v>
      </c>
      <c r="AJ216" s="274">
        <v>0</v>
      </c>
      <c r="AK216" s="317">
        <v>0</v>
      </c>
      <c r="AL216" s="320">
        <v>0</v>
      </c>
      <c r="AM216" s="273">
        <v>0</v>
      </c>
      <c r="AN216" s="274">
        <v>0</v>
      </c>
      <c r="AO216" s="273">
        <v>0</v>
      </c>
      <c r="AP216" s="274">
        <v>0</v>
      </c>
      <c r="AQ216" s="273">
        <v>0</v>
      </c>
      <c r="AR216" s="274">
        <v>0</v>
      </c>
      <c r="AS216" s="273">
        <v>0</v>
      </c>
      <c r="AT216" s="274">
        <v>0</v>
      </c>
      <c r="AU216" s="275">
        <v>0</v>
      </c>
      <c r="AV216" s="273">
        <v>0</v>
      </c>
      <c r="AW216" s="276">
        <v>0</v>
      </c>
      <c r="AX216" s="660">
        <v>0</v>
      </c>
      <c r="AY216" s="318">
        <f>SUM(AI216:AJ216)</f>
        <v>0</v>
      </c>
      <c r="AZ216" s="660">
        <v>0</v>
      </c>
      <c r="BA216" s="272">
        <v>0</v>
      </c>
      <c r="BB216" s="272">
        <v>0</v>
      </c>
      <c r="BC216" s="272"/>
      <c r="BD216" s="552">
        <v>0</v>
      </c>
      <c r="BE216" s="666">
        <v>0</v>
      </c>
      <c r="BF216" s="272">
        <v>0</v>
      </c>
      <c r="BG216" s="746">
        <v>0</v>
      </c>
      <c r="BI216" s="705"/>
      <c r="BJ216" s="706">
        <f t="shared" si="193"/>
        <v>0</v>
      </c>
    </row>
    <row r="217" spans="1:62" ht="12.75" hidden="1" customHeight="1" x14ac:dyDescent="0.25">
      <c r="A217" s="391">
        <v>50399</v>
      </c>
      <c r="B217" s="658"/>
      <c r="C217" s="658"/>
      <c r="D217" s="658"/>
      <c r="E217" s="658"/>
      <c r="F217" s="658"/>
      <c r="G217" s="658"/>
      <c r="H217" s="658"/>
      <c r="I217" s="658"/>
      <c r="J217" s="658"/>
      <c r="K217" s="658"/>
      <c r="L217" s="658"/>
      <c r="M217" s="658"/>
      <c r="N217" s="658"/>
      <c r="O217" s="658"/>
      <c r="P217" s="658"/>
      <c r="Q217" s="658"/>
      <c r="R217" s="658"/>
      <c r="S217" s="658"/>
      <c r="T217" s="658"/>
      <c r="U217" s="658"/>
      <c r="V217" s="658"/>
      <c r="W217" s="658"/>
      <c r="X217" s="658"/>
      <c r="Y217" s="658"/>
      <c r="Z217" s="658"/>
      <c r="AA217" s="659" t="s">
        <v>214</v>
      </c>
      <c r="AB217" s="660">
        <v>0</v>
      </c>
      <c r="AC217" s="660">
        <v>0</v>
      </c>
      <c r="AD217" s="661"/>
      <c r="AE217" s="661"/>
      <c r="AF217" s="661"/>
      <c r="AG217" s="661"/>
      <c r="AH217" s="272">
        <f t="shared" si="198"/>
        <v>0</v>
      </c>
      <c r="AI217" s="660">
        <v>0</v>
      </c>
      <c r="AJ217" s="274">
        <v>0</v>
      </c>
      <c r="AK217" s="317">
        <v>0</v>
      </c>
      <c r="AL217" s="320">
        <v>0</v>
      </c>
      <c r="AM217" s="273">
        <v>0</v>
      </c>
      <c r="AN217" s="274">
        <v>0</v>
      </c>
      <c r="AO217" s="273">
        <v>0</v>
      </c>
      <c r="AP217" s="274">
        <v>0</v>
      </c>
      <c r="AQ217" s="273">
        <v>0</v>
      </c>
      <c r="AR217" s="274">
        <v>0</v>
      </c>
      <c r="AS217" s="273">
        <v>0</v>
      </c>
      <c r="AT217" s="274">
        <v>0</v>
      </c>
      <c r="AU217" s="275">
        <v>0</v>
      </c>
      <c r="AV217" s="273">
        <v>0</v>
      </c>
      <c r="AW217" s="276">
        <v>0</v>
      </c>
      <c r="AX217" s="660">
        <v>0</v>
      </c>
      <c r="AY217" s="318">
        <f>SUM(AI217:AJ217)</f>
        <v>0</v>
      </c>
      <c r="AZ217" s="660">
        <v>0</v>
      </c>
      <c r="BA217" s="272">
        <v>0</v>
      </c>
      <c r="BB217" s="272">
        <v>0</v>
      </c>
      <c r="BC217" s="272"/>
      <c r="BD217" s="552">
        <v>0</v>
      </c>
      <c r="BE217" s="666">
        <v>0</v>
      </c>
      <c r="BF217" s="272">
        <v>0</v>
      </c>
      <c r="BG217" s="746">
        <v>0</v>
      </c>
      <c r="BI217" s="705"/>
      <c r="BJ217" s="706">
        <f t="shared" si="193"/>
        <v>0</v>
      </c>
    </row>
    <row r="218" spans="1:62" ht="24" hidden="1" customHeight="1" x14ac:dyDescent="0.55000000000000004">
      <c r="A218" s="392">
        <v>599</v>
      </c>
      <c r="B218" s="393"/>
      <c r="C218" s="393"/>
      <c r="D218" s="393"/>
      <c r="E218" s="393"/>
      <c r="F218" s="393"/>
      <c r="G218" s="393"/>
      <c r="H218" s="393"/>
      <c r="I218" s="393"/>
      <c r="J218" s="393"/>
      <c r="K218" s="393"/>
      <c r="L218" s="393"/>
      <c r="M218" s="393"/>
      <c r="N218" s="393"/>
      <c r="O218" s="393"/>
      <c r="P218" s="393"/>
      <c r="Q218" s="393"/>
      <c r="R218" s="393"/>
      <c r="S218" s="393"/>
      <c r="T218" s="393"/>
      <c r="U218" s="393"/>
      <c r="V218" s="393"/>
      <c r="W218" s="393"/>
      <c r="X218" s="393"/>
      <c r="Y218" s="393"/>
      <c r="Z218" s="393"/>
      <c r="AA218" s="323" t="s">
        <v>215</v>
      </c>
      <c r="AB218" s="314">
        <f>SUM(AB219:AB222)</f>
        <v>0</v>
      </c>
      <c r="AC218" s="264">
        <f>SUM(AC219:AC222)</f>
        <v>0</v>
      </c>
      <c r="AD218" s="277">
        <f>SUM(AD219:AD222)</f>
        <v>0</v>
      </c>
      <c r="AE218" s="277"/>
      <c r="AF218" s="277"/>
      <c r="AG218" s="277">
        <f>SUM(AG219:AG222)</f>
        <v>0</v>
      </c>
      <c r="AH218" s="266">
        <f t="shared" si="198"/>
        <v>0</v>
      </c>
      <c r="AI218" s="264">
        <f>SUM(AI219:AI222)</f>
        <v>0</v>
      </c>
      <c r="AJ218" s="268">
        <f t="shared" ref="AJ218:AV218" si="203">SUM(AJ219:AJ222)</f>
        <v>0</v>
      </c>
      <c r="AK218" s="313">
        <f t="shared" si="203"/>
        <v>0</v>
      </c>
      <c r="AL218" s="319">
        <f t="shared" si="203"/>
        <v>0</v>
      </c>
      <c r="AM218" s="324">
        <f t="shared" si="203"/>
        <v>0</v>
      </c>
      <c r="AN218" s="325">
        <f t="shared" si="203"/>
        <v>0</v>
      </c>
      <c r="AO218" s="313">
        <f t="shared" si="203"/>
        <v>0</v>
      </c>
      <c r="AP218" s="319">
        <f t="shared" si="203"/>
        <v>0</v>
      </c>
      <c r="AQ218" s="324">
        <f t="shared" si="203"/>
        <v>0</v>
      </c>
      <c r="AR218" s="325">
        <f t="shared" si="203"/>
        <v>0</v>
      </c>
      <c r="AS218" s="313">
        <f>SUM(AS219:AS222)</f>
        <v>0</v>
      </c>
      <c r="AT218" s="319">
        <f>SUM(AT219:AT222)</f>
        <v>0</v>
      </c>
      <c r="AU218" s="312">
        <f t="shared" si="203"/>
        <v>0</v>
      </c>
      <c r="AV218" s="324">
        <f t="shared" si="203"/>
        <v>0</v>
      </c>
      <c r="AW218" s="270">
        <f t="shared" ref="AW218:BE218" si="204">SUM(AW219:AW222)</f>
        <v>0</v>
      </c>
      <c r="AX218" s="264">
        <f t="shared" si="204"/>
        <v>0</v>
      </c>
      <c r="AY218" s="315">
        <f>SUM(AY219:AY221)</f>
        <v>0</v>
      </c>
      <c r="AZ218" s="619">
        <f>SUM(AZ219:AZ222)</f>
        <v>0</v>
      </c>
      <c r="BA218" s="315">
        <f>SUM(BA219:BA222)</f>
        <v>0</v>
      </c>
      <c r="BB218" s="315">
        <f>SUM(BB219:BB222)</f>
        <v>0</v>
      </c>
      <c r="BC218" s="667"/>
      <c r="BD218" s="619">
        <f>SUM(BD219:BD222)</f>
        <v>0</v>
      </c>
      <c r="BE218" s="665">
        <f t="shared" si="204"/>
        <v>0</v>
      </c>
      <c r="BF218" s="315">
        <f>SUM(BF219:BF222)</f>
        <v>0</v>
      </c>
      <c r="BG218" s="745">
        <f>SUM(BG219:BG222)</f>
        <v>0</v>
      </c>
      <c r="BI218" s="705"/>
      <c r="BJ218" s="706">
        <f t="shared" si="193"/>
        <v>0</v>
      </c>
    </row>
    <row r="219" spans="1:62" ht="47.25" hidden="1" customHeight="1" x14ac:dyDescent="0.25">
      <c r="A219" s="394">
        <v>59901</v>
      </c>
      <c r="B219" s="668"/>
      <c r="C219" s="668"/>
      <c r="D219" s="668"/>
      <c r="E219" s="668"/>
      <c r="F219" s="668"/>
      <c r="G219" s="668"/>
      <c r="H219" s="668"/>
      <c r="I219" s="668"/>
      <c r="J219" s="668"/>
      <c r="K219" s="668"/>
      <c r="L219" s="668"/>
      <c r="M219" s="668"/>
      <c r="N219" s="668"/>
      <c r="O219" s="668"/>
      <c r="P219" s="668"/>
      <c r="Q219" s="668"/>
      <c r="R219" s="668"/>
      <c r="S219" s="668"/>
      <c r="T219" s="668"/>
      <c r="U219" s="668"/>
      <c r="V219" s="668"/>
      <c r="W219" s="668"/>
      <c r="X219" s="668"/>
      <c r="Y219" s="668"/>
      <c r="Z219" s="668"/>
      <c r="AA219" s="669" t="s">
        <v>216</v>
      </c>
      <c r="AB219" s="670">
        <v>0</v>
      </c>
      <c r="AC219" s="660">
        <v>0</v>
      </c>
      <c r="AD219" s="661"/>
      <c r="AE219" s="661"/>
      <c r="AF219" s="661"/>
      <c r="AG219" s="661"/>
      <c r="AH219" s="272">
        <f t="shared" si="198"/>
        <v>0</v>
      </c>
      <c r="AI219" s="660">
        <v>0</v>
      </c>
      <c r="AJ219" s="274">
        <v>0</v>
      </c>
      <c r="AK219" s="317">
        <v>0</v>
      </c>
      <c r="AL219" s="320">
        <v>0</v>
      </c>
      <c r="AM219" s="326">
        <v>0</v>
      </c>
      <c r="AN219" s="327">
        <v>0</v>
      </c>
      <c r="AO219" s="317">
        <v>0</v>
      </c>
      <c r="AP219" s="320">
        <v>0</v>
      </c>
      <c r="AQ219" s="326">
        <v>0</v>
      </c>
      <c r="AR219" s="327">
        <v>0</v>
      </c>
      <c r="AS219" s="317">
        <v>0</v>
      </c>
      <c r="AT219" s="320">
        <v>0</v>
      </c>
      <c r="AU219" s="21">
        <v>0</v>
      </c>
      <c r="AV219" s="38">
        <v>0</v>
      </c>
      <c r="AW219" s="55">
        <f>AI219+AK219+AM219+AO219+AQ219+AS219+AV219</f>
        <v>0</v>
      </c>
      <c r="AX219" s="618">
        <f>AJ219+AL219+AN219+AP219+AR219+AT219+AU219</f>
        <v>0</v>
      </c>
      <c r="AY219" s="345">
        <f>AB219+AW219-AX219</f>
        <v>0</v>
      </c>
      <c r="AZ219" s="619">
        <v>0</v>
      </c>
      <c r="BA219" s="318">
        <v>0</v>
      </c>
      <c r="BB219" s="318">
        <v>0</v>
      </c>
      <c r="BC219" s="318"/>
      <c r="BD219" s="548">
        <f>AY219-AZ219-BA219</f>
        <v>0</v>
      </c>
      <c r="BE219" s="666">
        <v>0</v>
      </c>
      <c r="BF219" s="318">
        <v>0</v>
      </c>
      <c r="BG219" s="746">
        <v>0</v>
      </c>
      <c r="BI219" s="705"/>
      <c r="BJ219" s="706">
        <f t="shared" si="193"/>
        <v>0</v>
      </c>
    </row>
    <row r="220" spans="1:62" ht="51" hidden="1" customHeight="1" x14ac:dyDescent="0.25">
      <c r="A220" s="394">
        <v>59902</v>
      </c>
      <c r="B220" s="668"/>
      <c r="C220" s="668"/>
      <c r="D220" s="668"/>
      <c r="E220" s="668"/>
      <c r="F220" s="668"/>
      <c r="G220" s="668"/>
      <c r="H220" s="668"/>
      <c r="I220" s="668"/>
      <c r="J220" s="668"/>
      <c r="K220" s="668"/>
      <c r="L220" s="668"/>
      <c r="M220" s="668"/>
      <c r="N220" s="668"/>
      <c r="O220" s="668"/>
      <c r="P220" s="668"/>
      <c r="Q220" s="668"/>
      <c r="R220" s="668"/>
      <c r="S220" s="668"/>
      <c r="T220" s="668"/>
      <c r="U220" s="668"/>
      <c r="V220" s="668"/>
      <c r="W220" s="668"/>
      <c r="X220" s="668"/>
      <c r="Y220" s="668"/>
      <c r="Z220" s="668"/>
      <c r="AA220" s="669" t="s">
        <v>217</v>
      </c>
      <c r="AB220" s="670">
        <v>0</v>
      </c>
      <c r="AC220" s="660">
        <v>0</v>
      </c>
      <c r="AD220" s="661"/>
      <c r="AE220" s="661"/>
      <c r="AF220" s="661"/>
      <c r="AG220" s="661"/>
      <c r="AH220" s="272">
        <f t="shared" si="198"/>
        <v>0</v>
      </c>
      <c r="AI220" s="660">
        <v>0</v>
      </c>
      <c r="AJ220" s="274">
        <v>0</v>
      </c>
      <c r="AK220" s="317">
        <v>0</v>
      </c>
      <c r="AL220" s="320">
        <v>0</v>
      </c>
      <c r="AM220" s="326">
        <v>0</v>
      </c>
      <c r="AN220" s="327">
        <v>0</v>
      </c>
      <c r="AO220" s="317">
        <v>0</v>
      </c>
      <c r="AP220" s="320">
        <v>0</v>
      </c>
      <c r="AQ220" s="326">
        <v>0</v>
      </c>
      <c r="AR220" s="327">
        <v>0</v>
      </c>
      <c r="AS220" s="317">
        <v>0</v>
      </c>
      <c r="AT220" s="320">
        <v>0</v>
      </c>
      <c r="AU220" s="21">
        <v>0</v>
      </c>
      <c r="AV220" s="38">
        <v>0</v>
      </c>
      <c r="AW220" s="55">
        <f>AI220+AK220+AM220+AO220+AQ220+AS220+AV220</f>
        <v>0</v>
      </c>
      <c r="AX220" s="618">
        <f>AJ220+AL220+AN220+AP220+AR220+AT220+AU220</f>
        <v>0</v>
      </c>
      <c r="AY220" s="345">
        <f>AB220+AW220-AX220</f>
        <v>0</v>
      </c>
      <c r="AZ220" s="619">
        <v>0</v>
      </c>
      <c r="BA220" s="318">
        <v>0</v>
      </c>
      <c r="BB220" s="318">
        <v>0</v>
      </c>
      <c r="BC220" s="318"/>
      <c r="BD220" s="548">
        <f>AY220-AZ220-BA220</f>
        <v>0</v>
      </c>
      <c r="BE220" s="666">
        <v>0</v>
      </c>
      <c r="BF220" s="318">
        <v>0</v>
      </c>
      <c r="BG220" s="746">
        <v>0</v>
      </c>
      <c r="BI220" s="705"/>
      <c r="BJ220" s="706">
        <f t="shared" si="193"/>
        <v>0</v>
      </c>
    </row>
    <row r="221" spans="1:62" ht="43.5" hidden="1" customHeight="1" x14ac:dyDescent="0.25">
      <c r="A221" s="394" t="s">
        <v>541</v>
      </c>
      <c r="B221" s="668"/>
      <c r="C221" s="668"/>
      <c r="D221" s="668"/>
      <c r="E221" s="668"/>
      <c r="F221" s="668"/>
      <c r="G221" s="668"/>
      <c r="H221" s="668"/>
      <c r="I221" s="668"/>
      <c r="J221" s="668"/>
      <c r="K221" s="668"/>
      <c r="L221" s="668"/>
      <c r="M221" s="668"/>
      <c r="N221" s="668"/>
      <c r="O221" s="668"/>
      <c r="P221" s="668"/>
      <c r="Q221" s="668"/>
      <c r="R221" s="668"/>
      <c r="S221" s="668"/>
      <c r="T221" s="668"/>
      <c r="U221" s="668"/>
      <c r="V221" s="668"/>
      <c r="W221" s="668"/>
      <c r="X221" s="668"/>
      <c r="Y221" s="668"/>
      <c r="Z221" s="668"/>
      <c r="AA221" s="669" t="s">
        <v>218</v>
      </c>
      <c r="AB221" s="670"/>
      <c r="AC221" s="660">
        <v>0</v>
      </c>
      <c r="AD221" s="661"/>
      <c r="AE221" s="661"/>
      <c r="AF221" s="661"/>
      <c r="AG221" s="661"/>
      <c r="AH221" s="272">
        <f t="shared" si="198"/>
        <v>0</v>
      </c>
      <c r="AI221" s="660">
        <v>0</v>
      </c>
      <c r="AJ221" s="274">
        <v>0</v>
      </c>
      <c r="AK221" s="317">
        <v>0</v>
      </c>
      <c r="AL221" s="320">
        <v>0</v>
      </c>
      <c r="AM221" s="326">
        <v>0</v>
      </c>
      <c r="AN221" s="327">
        <v>0</v>
      </c>
      <c r="AO221" s="317">
        <v>0</v>
      </c>
      <c r="AP221" s="320">
        <v>0</v>
      </c>
      <c r="AQ221" s="326">
        <v>0</v>
      </c>
      <c r="AR221" s="327">
        <v>0</v>
      </c>
      <c r="AS221" s="317">
        <v>0</v>
      </c>
      <c r="AT221" s="320">
        <v>0</v>
      </c>
      <c r="AU221" s="316">
        <v>0</v>
      </c>
      <c r="AV221" s="38">
        <v>0</v>
      </c>
      <c r="AW221" s="55">
        <f>AI221+AK221+AM221+AO221+AQ221+AS221+AV221</f>
        <v>0</v>
      </c>
      <c r="AX221" s="618">
        <f>AJ221+AL221+AN221+AP221+AR221+AT221+AU221</f>
        <v>0</v>
      </c>
      <c r="AY221" s="345">
        <f>AB221+AW221-AX221</f>
        <v>0</v>
      </c>
      <c r="AZ221" s="619">
        <f>IFERROR(+VLOOKUP(A221,'Base de Datos'!$A$1:$H$76,7,0),0)</f>
        <v>0</v>
      </c>
      <c r="BA221" s="62">
        <f>IFERROR(+VLOOKUP(A221,'Base de Datos'!$A$1:$H$76,6,0),0)</f>
        <v>0</v>
      </c>
      <c r="BB221" s="62">
        <f>IFERROR(+VLOOKUP(B221,'Base de Datos'!$A$1:$H$76,6,0),0)</f>
        <v>0</v>
      </c>
      <c r="BC221" s="62"/>
      <c r="BD221" s="548">
        <f>AY221-AZ221-BA221</f>
        <v>0</v>
      </c>
      <c r="BE221" s="666">
        <v>0</v>
      </c>
      <c r="BF221" s="62">
        <f>IFERROR(+VLOOKUP(F221,'Base de Datos'!$A$1:$H$76,6,0),0)</f>
        <v>0</v>
      </c>
      <c r="BG221" s="746">
        <v>0</v>
      </c>
      <c r="BI221" s="705"/>
      <c r="BJ221" s="706">
        <f t="shared" si="193"/>
        <v>0</v>
      </c>
    </row>
    <row r="222" spans="1:62" ht="63.75" hidden="1" customHeight="1" x14ac:dyDescent="0.25">
      <c r="A222" s="391">
        <v>59999</v>
      </c>
      <c r="B222" s="658"/>
      <c r="C222" s="658"/>
      <c r="D222" s="658"/>
      <c r="E222" s="658"/>
      <c r="F222" s="658"/>
      <c r="G222" s="658"/>
      <c r="H222" s="658"/>
      <c r="I222" s="658"/>
      <c r="J222" s="658"/>
      <c r="K222" s="658"/>
      <c r="L222" s="658"/>
      <c r="M222" s="658"/>
      <c r="N222" s="658"/>
      <c r="O222" s="658"/>
      <c r="P222" s="658"/>
      <c r="Q222" s="658"/>
      <c r="R222" s="658"/>
      <c r="S222" s="658"/>
      <c r="T222" s="658"/>
      <c r="U222" s="658"/>
      <c r="V222" s="658"/>
      <c r="W222" s="658"/>
      <c r="X222" s="658"/>
      <c r="Y222" s="658"/>
      <c r="Z222" s="658"/>
      <c r="AA222" s="659" t="s">
        <v>219</v>
      </c>
      <c r="AB222" s="660">
        <v>0</v>
      </c>
      <c r="AC222" s="660">
        <v>0</v>
      </c>
      <c r="AD222" s="661"/>
      <c r="AE222" s="661"/>
      <c r="AF222" s="661"/>
      <c r="AG222" s="661"/>
      <c r="AH222" s="272">
        <f t="shared" si="198"/>
        <v>0</v>
      </c>
      <c r="AI222" s="660">
        <v>0</v>
      </c>
      <c r="AJ222" s="274">
        <v>0</v>
      </c>
      <c r="AK222" s="317">
        <v>0</v>
      </c>
      <c r="AL222" s="320">
        <v>0</v>
      </c>
      <c r="AM222" s="326">
        <v>0</v>
      </c>
      <c r="AN222" s="327">
        <v>0</v>
      </c>
      <c r="AO222" s="317">
        <v>0</v>
      </c>
      <c r="AP222" s="320">
        <v>0</v>
      </c>
      <c r="AQ222" s="326">
        <v>0</v>
      </c>
      <c r="AR222" s="327">
        <v>0</v>
      </c>
      <c r="AS222" s="317">
        <v>0</v>
      </c>
      <c r="AT222" s="320">
        <v>0</v>
      </c>
      <c r="AU222" s="275">
        <v>0</v>
      </c>
      <c r="AV222" s="326">
        <v>0</v>
      </c>
      <c r="AW222" s="276">
        <v>0</v>
      </c>
      <c r="AX222" s="660">
        <v>0</v>
      </c>
      <c r="AY222" s="272">
        <f>SUM(AI222:AJ222)</f>
        <v>0</v>
      </c>
      <c r="AZ222" s="619">
        <v>0</v>
      </c>
      <c r="BA222" s="272">
        <v>0</v>
      </c>
      <c r="BB222" s="272"/>
      <c r="BC222" s="272"/>
      <c r="BD222" s="553">
        <v>0</v>
      </c>
      <c r="BE222" s="666">
        <v>0</v>
      </c>
      <c r="BF222" s="272">
        <v>0</v>
      </c>
      <c r="BG222" s="746">
        <v>0</v>
      </c>
      <c r="BI222" s="705"/>
      <c r="BJ222" s="706">
        <f t="shared" si="193"/>
        <v>0</v>
      </c>
    </row>
    <row r="223" spans="1:62" s="207" customFormat="1" ht="16.5" customHeight="1" x14ac:dyDescent="0.55000000000000004">
      <c r="A223" s="366">
        <v>6</v>
      </c>
      <c r="B223" s="606"/>
      <c r="C223" s="606"/>
      <c r="D223" s="606"/>
      <c r="E223" s="606"/>
      <c r="F223" s="606"/>
      <c r="G223" s="606"/>
      <c r="H223" s="606"/>
      <c r="I223" s="606"/>
      <c r="J223" s="606"/>
      <c r="K223" s="606"/>
      <c r="L223" s="606"/>
      <c r="M223" s="606"/>
      <c r="N223" s="606"/>
      <c r="O223" s="606"/>
      <c r="P223" s="606"/>
      <c r="Q223" s="606"/>
      <c r="R223" s="606"/>
      <c r="S223" s="606"/>
      <c r="T223" s="606"/>
      <c r="U223" s="606"/>
      <c r="V223" s="606"/>
      <c r="W223" s="606"/>
      <c r="X223" s="606"/>
      <c r="Y223" s="606"/>
      <c r="Z223" s="606"/>
      <c r="AA223" s="642" t="s">
        <v>220</v>
      </c>
      <c r="AB223" s="611">
        <f>+AB224+AB236+AB241+AB248+AB253+AB255+AB258</f>
        <v>170101680</v>
      </c>
      <c r="AC223" s="611">
        <f>+AC224+AC236+AC241+AC248+AC253+AC255+AC258</f>
        <v>0</v>
      </c>
      <c r="AD223" s="643">
        <f>+AD224+AD236+AD241+AD248+AD253+AD255+AD258</f>
        <v>0</v>
      </c>
      <c r="AE223" s="643"/>
      <c r="AF223" s="643"/>
      <c r="AG223" s="643">
        <f>+AG224+AG236+AG241+AG248+AG253+AG255+AG258</f>
        <v>0</v>
      </c>
      <c r="AH223" s="279">
        <f t="shared" si="198"/>
        <v>170101680</v>
      </c>
      <c r="AI223" s="611">
        <f>+AI224+AI236+AI241+AI248+AI253+AI255+AI258</f>
        <v>51522224</v>
      </c>
      <c r="AJ223" s="370">
        <f t="shared" ref="AJ223:AV223" si="205">+AJ224+AJ236+AJ241+AJ248+AJ253+AJ255+AJ258</f>
        <v>722312</v>
      </c>
      <c r="AK223" s="395">
        <f t="shared" si="205"/>
        <v>27608175</v>
      </c>
      <c r="AL223" s="396">
        <f t="shared" si="205"/>
        <v>387050</v>
      </c>
      <c r="AM223" s="397">
        <f t="shared" si="205"/>
        <v>0</v>
      </c>
      <c r="AN223" s="398">
        <f t="shared" si="205"/>
        <v>0</v>
      </c>
      <c r="AO223" s="395">
        <f t="shared" si="205"/>
        <v>0</v>
      </c>
      <c r="AP223" s="396">
        <f t="shared" si="205"/>
        <v>0</v>
      </c>
      <c r="AQ223" s="397">
        <f t="shared" si="205"/>
        <v>0</v>
      </c>
      <c r="AR223" s="398">
        <f>+AR224+AR236+AR241+AR248+AR253+AR255+AR258</f>
        <v>0</v>
      </c>
      <c r="AS223" s="395">
        <f>+AS224+AS236+AS241+AS248+AS253+AS255+AS258</f>
        <v>0</v>
      </c>
      <c r="AT223" s="396">
        <f>+AT224+AT236+AT241+AT248+AT253+AT255+AT258</f>
        <v>0</v>
      </c>
      <c r="AU223" s="372">
        <f t="shared" si="205"/>
        <v>0</v>
      </c>
      <c r="AV223" s="397">
        <f t="shared" si="205"/>
        <v>0</v>
      </c>
      <c r="AW223" s="373">
        <f t="shared" ref="AW223:BA223" si="206">+AW224+AW236+AW241+AW248+AW253+AW255+AW258</f>
        <v>79130399</v>
      </c>
      <c r="AX223" s="611">
        <f t="shared" si="206"/>
        <v>1109362</v>
      </c>
      <c r="AY223" s="279">
        <f>+AY224+AY236+AY241+AY248+AY253+AY255+AY258</f>
        <v>248122717</v>
      </c>
      <c r="AZ223" s="611">
        <f t="shared" si="206"/>
        <v>164376588.82999998</v>
      </c>
      <c r="BA223" s="279">
        <f t="shared" si="206"/>
        <v>47165659.890000001</v>
      </c>
      <c r="BB223" s="279">
        <f t="shared" ref="BB223" si="207">+BB224+BB236+BB241+BB248+BB253+BB255+BB258</f>
        <v>0</v>
      </c>
      <c r="BC223" s="279">
        <f>+BD223+BB223</f>
        <v>36580468.280000001</v>
      </c>
      <c r="BD223" s="373">
        <f>+BD224+BD236+BD241+BD248+BD253+BD255+BD258</f>
        <v>36580468.280000001</v>
      </c>
      <c r="BE223" s="587">
        <f>(AY223-BD223)/AY223</f>
        <v>0.85257106353546819</v>
      </c>
      <c r="BF223" s="279">
        <f t="shared" ref="BF223" si="208">+BF224+BF236+BF241+BF248+BF253+BF255+BF258</f>
        <v>28205792.030000001</v>
      </c>
      <c r="BG223" s="747">
        <f>AZ223/AY223</f>
        <v>0.66248101269179627</v>
      </c>
      <c r="BH223" s="1"/>
      <c r="BI223" s="703">
        <v>16011443.48</v>
      </c>
      <c r="BJ223" s="706">
        <f t="shared" si="193"/>
        <v>20569024.800000001</v>
      </c>
    </row>
    <row r="224" spans="1:62" s="42" customFormat="1" ht="11.25" customHeight="1" x14ac:dyDescent="0.25">
      <c r="A224" s="384">
        <v>601</v>
      </c>
      <c r="B224" s="385"/>
      <c r="C224" s="385"/>
      <c r="D224" s="385"/>
      <c r="E224" s="385"/>
      <c r="F224" s="385"/>
      <c r="G224" s="385"/>
      <c r="H224" s="385"/>
      <c r="I224" s="385"/>
      <c r="J224" s="385"/>
      <c r="K224" s="385"/>
      <c r="L224" s="385"/>
      <c r="M224" s="385"/>
      <c r="N224" s="385"/>
      <c r="O224" s="385"/>
      <c r="P224" s="385"/>
      <c r="Q224" s="385"/>
      <c r="R224" s="385"/>
      <c r="S224" s="385"/>
      <c r="T224" s="385"/>
      <c r="U224" s="385"/>
      <c r="V224" s="385"/>
      <c r="W224" s="385"/>
      <c r="X224" s="385"/>
      <c r="Y224" s="385"/>
      <c r="Z224" s="385"/>
      <c r="AA224" s="86" t="s">
        <v>221</v>
      </c>
      <c r="AB224" s="43">
        <f>SUM(AB225:AB235)</f>
        <v>23871751</v>
      </c>
      <c r="AC224" s="43">
        <f>SUM(AC225:AC235)</f>
        <v>0</v>
      </c>
      <c r="AD224" s="50">
        <f>SUM(AD225:AD235)</f>
        <v>0</v>
      </c>
      <c r="AE224" s="50"/>
      <c r="AF224" s="50"/>
      <c r="AG224" s="50">
        <f>SUM(AG225:AG235)</f>
        <v>0</v>
      </c>
      <c r="AH224" s="61">
        <f t="shared" si="198"/>
        <v>23871751</v>
      </c>
      <c r="AI224" s="375">
        <f>SUM(AI225:AI235)</f>
        <v>0</v>
      </c>
      <c r="AJ224" s="46">
        <f>SUM(AJ225:AJ235)</f>
        <v>722312</v>
      </c>
      <c r="AK224" s="47">
        <f t="shared" ref="AK224:AV224" si="209">SUM(AK225:AK235)</f>
        <v>0</v>
      </c>
      <c r="AL224" s="48">
        <f t="shared" si="209"/>
        <v>387050</v>
      </c>
      <c r="AM224" s="45">
        <f t="shared" si="209"/>
        <v>0</v>
      </c>
      <c r="AN224" s="46">
        <f t="shared" si="209"/>
        <v>0</v>
      </c>
      <c r="AO224" s="47">
        <f t="shared" si="209"/>
        <v>0</v>
      </c>
      <c r="AP224" s="48">
        <f>SUM(AP225:AP235)</f>
        <v>0</v>
      </c>
      <c r="AQ224" s="45">
        <f t="shared" si="209"/>
        <v>0</v>
      </c>
      <c r="AR224" s="46">
        <f>SUM(AR225:AR235)</f>
        <v>0</v>
      </c>
      <c r="AS224" s="47">
        <f>SUM(AS225:AS235)</f>
        <v>0</v>
      </c>
      <c r="AT224" s="48">
        <f>SUM(AT225:AT235)</f>
        <v>0</v>
      </c>
      <c r="AU224" s="49">
        <f t="shared" si="209"/>
        <v>0</v>
      </c>
      <c r="AV224" s="45">
        <f t="shared" si="209"/>
        <v>0</v>
      </c>
      <c r="AW224" s="56">
        <f t="shared" ref="AW224:BD224" si="210">SUM(AW225:AW235)</f>
        <v>0</v>
      </c>
      <c r="AX224" s="66">
        <f t="shared" si="210"/>
        <v>1109362</v>
      </c>
      <c r="AY224" s="68">
        <f>SUM(AY228:AY231)</f>
        <v>22762389</v>
      </c>
      <c r="AZ224" s="619">
        <f t="shared" si="210"/>
        <v>12754235.02</v>
      </c>
      <c r="BA224" s="68">
        <f>SUM(BA225:BA235)</f>
        <v>8345764.9799999995</v>
      </c>
      <c r="BB224" s="68">
        <f>SUM(BB225:BB235)</f>
        <v>0</v>
      </c>
      <c r="BC224" s="68">
        <f>+BD224+BB224</f>
        <v>1662389</v>
      </c>
      <c r="BD224" s="547">
        <f t="shared" si="210"/>
        <v>1662389</v>
      </c>
      <c r="BE224" s="586">
        <f>(AY224-BD224)/AY224</f>
        <v>0.92696772733301414</v>
      </c>
      <c r="BF224" s="68">
        <f>SUM(BF225:BF235)</f>
        <v>1662389</v>
      </c>
      <c r="BG224" s="748">
        <f>AZ224/AY224</f>
        <v>0.56032058058580758</v>
      </c>
      <c r="BH224" s="1"/>
      <c r="BI224" s="712">
        <v>0</v>
      </c>
      <c r="BJ224" s="706">
        <f t="shared" si="193"/>
        <v>1662389</v>
      </c>
    </row>
    <row r="225" spans="1:62" ht="24" hidden="1" customHeight="1" x14ac:dyDescent="0.25">
      <c r="A225" s="386">
        <v>60101</v>
      </c>
      <c r="B225" s="592"/>
      <c r="C225" s="592"/>
      <c r="D225" s="592"/>
      <c r="E225" s="592"/>
      <c r="F225" s="592"/>
      <c r="G225" s="592"/>
      <c r="H225" s="592"/>
      <c r="I225" s="592"/>
      <c r="J225" s="592"/>
      <c r="K225" s="592"/>
      <c r="L225" s="592"/>
      <c r="M225" s="592"/>
      <c r="N225" s="592"/>
      <c r="O225" s="592"/>
      <c r="P225" s="592"/>
      <c r="Q225" s="592"/>
      <c r="R225" s="592"/>
      <c r="S225" s="592"/>
      <c r="T225" s="592"/>
      <c r="U225" s="592"/>
      <c r="V225" s="592"/>
      <c r="W225" s="592"/>
      <c r="X225" s="592"/>
      <c r="Y225" s="592"/>
      <c r="Z225" s="592"/>
      <c r="AA225" s="636" t="s">
        <v>222</v>
      </c>
      <c r="AB225" s="616">
        <v>0</v>
      </c>
      <c r="AC225" s="616">
        <v>0</v>
      </c>
      <c r="AD225" s="653"/>
      <c r="AE225" s="653"/>
      <c r="AF225" s="653"/>
      <c r="AG225" s="653"/>
      <c r="AH225" s="59">
        <f t="shared" si="198"/>
        <v>0</v>
      </c>
      <c r="AI225" s="617">
        <v>0</v>
      </c>
      <c r="AJ225" s="39">
        <v>0</v>
      </c>
      <c r="AK225" s="28">
        <v>0</v>
      </c>
      <c r="AL225" s="29">
        <v>0</v>
      </c>
      <c r="AM225" s="38">
        <v>0</v>
      </c>
      <c r="AN225" s="39">
        <v>0</v>
      </c>
      <c r="AO225" s="28">
        <v>0</v>
      </c>
      <c r="AP225" s="29">
        <v>0</v>
      </c>
      <c r="AQ225" s="38">
        <v>0</v>
      </c>
      <c r="AR225" s="39">
        <v>0</v>
      </c>
      <c r="AS225" s="28">
        <v>0</v>
      </c>
      <c r="AT225" s="29">
        <v>0</v>
      </c>
      <c r="AU225" s="21">
        <v>0</v>
      </c>
      <c r="AV225" s="38">
        <v>0</v>
      </c>
      <c r="AW225" s="55">
        <f t="shared" ref="AW225:AW235" si="211">AI225+AK225+AM225+AO225+AQ225+AV225</f>
        <v>0</v>
      </c>
      <c r="AX225" s="618">
        <f>AJ225+AL225+AN225+AP225+AR225+AU225</f>
        <v>0</v>
      </c>
      <c r="AY225" s="345">
        <f>AB225+AW225-AX225</f>
        <v>0</v>
      </c>
      <c r="AZ225" s="619">
        <v>0</v>
      </c>
      <c r="BA225" s="62">
        <v>0</v>
      </c>
      <c r="BB225" s="62">
        <v>0</v>
      </c>
      <c r="BC225" s="68">
        <f t="shared" ref="BC225:BC257" si="212">+BD225-BB225</f>
        <v>0</v>
      </c>
      <c r="BD225" s="548">
        <f t="shared" ref="BD225:BD260" si="213">AY225-AZ225-BA225</f>
        <v>0</v>
      </c>
      <c r="BE225" s="627">
        <v>0</v>
      </c>
      <c r="BF225" s="62">
        <v>0</v>
      </c>
      <c r="BG225" s="746">
        <v>0</v>
      </c>
      <c r="BI225" s="705"/>
      <c r="BJ225" s="706">
        <f t="shared" si="193"/>
        <v>0</v>
      </c>
    </row>
    <row r="226" spans="1:62" ht="24" hidden="1" customHeight="1" x14ac:dyDescent="0.25">
      <c r="A226" s="386">
        <v>60102</v>
      </c>
      <c r="B226" s="592"/>
      <c r="C226" s="592"/>
      <c r="D226" s="592"/>
      <c r="E226" s="592"/>
      <c r="F226" s="592"/>
      <c r="G226" s="592"/>
      <c r="H226" s="592"/>
      <c r="I226" s="592"/>
      <c r="J226" s="592"/>
      <c r="K226" s="592"/>
      <c r="L226" s="592"/>
      <c r="M226" s="592"/>
      <c r="N226" s="592"/>
      <c r="O226" s="592"/>
      <c r="P226" s="592"/>
      <c r="Q226" s="592"/>
      <c r="R226" s="592"/>
      <c r="S226" s="592"/>
      <c r="T226" s="592"/>
      <c r="U226" s="592"/>
      <c r="V226" s="592"/>
      <c r="W226" s="592"/>
      <c r="X226" s="592"/>
      <c r="Y226" s="592"/>
      <c r="Z226" s="592"/>
      <c r="AA226" s="636" t="s">
        <v>223</v>
      </c>
      <c r="AB226" s="616">
        <v>0</v>
      </c>
      <c r="AC226" s="616">
        <v>0</v>
      </c>
      <c r="AD226" s="653"/>
      <c r="AE226" s="653"/>
      <c r="AF226" s="653"/>
      <c r="AG226" s="653"/>
      <c r="AH226" s="59">
        <f t="shared" si="198"/>
        <v>0</v>
      </c>
      <c r="AI226" s="617">
        <v>0</v>
      </c>
      <c r="AJ226" s="39">
        <v>0</v>
      </c>
      <c r="AK226" s="28">
        <v>0</v>
      </c>
      <c r="AL226" s="29">
        <v>0</v>
      </c>
      <c r="AM226" s="38">
        <v>0</v>
      </c>
      <c r="AN226" s="39">
        <v>0</v>
      </c>
      <c r="AO226" s="28">
        <v>0</v>
      </c>
      <c r="AP226" s="29">
        <v>0</v>
      </c>
      <c r="AQ226" s="38">
        <v>0</v>
      </c>
      <c r="AR226" s="39">
        <v>0</v>
      </c>
      <c r="AS226" s="28">
        <v>0</v>
      </c>
      <c r="AT226" s="29">
        <v>0</v>
      </c>
      <c r="AU226" s="21">
        <v>0</v>
      </c>
      <c r="AV226" s="38">
        <v>0</v>
      </c>
      <c r="AW226" s="55">
        <f t="shared" si="211"/>
        <v>0</v>
      </c>
      <c r="AX226" s="618">
        <f>AJ226+AL226+AN226+AP226+AR226+AU226</f>
        <v>0</v>
      </c>
      <c r="AY226" s="345">
        <f>AB226+AW226-AX226</f>
        <v>0</v>
      </c>
      <c r="AZ226" s="619">
        <v>0</v>
      </c>
      <c r="BA226" s="62">
        <v>0</v>
      </c>
      <c r="BB226" s="62">
        <v>0</v>
      </c>
      <c r="BC226" s="68">
        <f t="shared" si="212"/>
        <v>0</v>
      </c>
      <c r="BD226" s="548">
        <f t="shared" si="213"/>
        <v>0</v>
      </c>
      <c r="BE226" s="627">
        <v>0</v>
      </c>
      <c r="BF226" s="62">
        <v>0</v>
      </c>
      <c r="BG226" s="746">
        <v>0</v>
      </c>
      <c r="BI226" s="705"/>
      <c r="BJ226" s="706">
        <f t="shared" si="193"/>
        <v>0</v>
      </c>
    </row>
    <row r="227" spans="1:62" ht="48" hidden="1" customHeight="1" x14ac:dyDescent="0.25">
      <c r="A227" s="386">
        <v>60103</v>
      </c>
      <c r="B227" s="592"/>
      <c r="C227" s="592"/>
      <c r="D227" s="592"/>
      <c r="E227" s="592"/>
      <c r="F227" s="592"/>
      <c r="G227" s="592"/>
      <c r="H227" s="592"/>
      <c r="I227" s="592"/>
      <c r="J227" s="592"/>
      <c r="K227" s="592"/>
      <c r="L227" s="592"/>
      <c r="M227" s="592"/>
      <c r="N227" s="592"/>
      <c r="O227" s="592"/>
      <c r="P227" s="592"/>
      <c r="Q227" s="592"/>
      <c r="R227" s="592"/>
      <c r="S227" s="592"/>
      <c r="T227" s="592"/>
      <c r="U227" s="592"/>
      <c r="V227" s="592"/>
      <c r="W227" s="592"/>
      <c r="X227" s="592"/>
      <c r="Y227" s="592"/>
      <c r="Z227" s="592"/>
      <c r="AA227" s="636" t="s">
        <v>224</v>
      </c>
      <c r="AB227" s="616">
        <v>0</v>
      </c>
      <c r="AC227" s="616">
        <f>SUM(AC308:AC309)</f>
        <v>0</v>
      </c>
      <c r="AD227" s="653"/>
      <c r="AE227" s="653"/>
      <c r="AF227" s="653"/>
      <c r="AG227" s="653"/>
      <c r="AH227" s="59">
        <f>SUM(AB227:AC227)</f>
        <v>0</v>
      </c>
      <c r="AI227" s="617">
        <f>SUM(AI308:AI309)</f>
        <v>0</v>
      </c>
      <c r="AJ227" s="39">
        <v>0</v>
      </c>
      <c r="AK227" s="28">
        <f>AK310</f>
        <v>0</v>
      </c>
      <c r="AL227" s="29">
        <v>0</v>
      </c>
      <c r="AM227" s="38">
        <f t="shared" ref="AM227:AV227" si="214">SUM(AM308:AM309)</f>
        <v>0</v>
      </c>
      <c r="AN227" s="39">
        <v>0</v>
      </c>
      <c r="AO227" s="28">
        <f t="shared" si="214"/>
        <v>0</v>
      </c>
      <c r="AP227" s="29"/>
      <c r="AQ227" s="38">
        <f t="shared" si="214"/>
        <v>0</v>
      </c>
      <c r="AR227" s="39">
        <v>0</v>
      </c>
      <c r="AS227" s="28">
        <f>SUM(AS308:AS309)</f>
        <v>0</v>
      </c>
      <c r="AT227" s="29"/>
      <c r="AU227" s="21">
        <f t="shared" si="214"/>
        <v>0</v>
      </c>
      <c r="AV227" s="38">
        <f t="shared" si="214"/>
        <v>0</v>
      </c>
      <c r="AW227" s="55">
        <f t="shared" si="211"/>
        <v>0</v>
      </c>
      <c r="AX227" s="618">
        <f>AJ227+AL227+AN227+AP227+AR227+AU227</f>
        <v>0</v>
      </c>
      <c r="AY227" s="345">
        <f>AB227+AW227-AX227</f>
        <v>0</v>
      </c>
      <c r="AZ227" s="619"/>
      <c r="BA227" s="62">
        <v>0</v>
      </c>
      <c r="BB227" s="62">
        <v>0</v>
      </c>
      <c r="BC227" s="68">
        <f t="shared" si="212"/>
        <v>0</v>
      </c>
      <c r="BD227" s="548">
        <f>AY227-AZ227-BA227</f>
        <v>0</v>
      </c>
      <c r="BE227" s="625">
        <v>0</v>
      </c>
      <c r="BF227" s="62">
        <v>0</v>
      </c>
      <c r="BG227" s="736">
        <v>0</v>
      </c>
      <c r="BI227" s="705"/>
      <c r="BJ227" s="706">
        <f t="shared" si="193"/>
        <v>0</v>
      </c>
    </row>
    <row r="228" spans="1:62" ht="22.8" x14ac:dyDescent="0.25">
      <c r="A228" s="399" t="s">
        <v>529</v>
      </c>
      <c r="B228" s="593"/>
      <c r="C228" s="593"/>
      <c r="D228" s="593"/>
      <c r="E228" s="593"/>
      <c r="F228" s="593"/>
      <c r="G228" s="593"/>
      <c r="H228" s="593"/>
      <c r="I228" s="593"/>
      <c r="J228" s="593"/>
      <c r="K228" s="593"/>
      <c r="L228" s="593"/>
      <c r="M228" s="593"/>
      <c r="N228" s="593"/>
      <c r="O228" s="593"/>
      <c r="P228" s="593"/>
      <c r="Q228" s="593"/>
      <c r="R228" s="593"/>
      <c r="S228" s="593"/>
      <c r="T228" s="593"/>
      <c r="U228" s="593"/>
      <c r="V228" s="593"/>
      <c r="W228" s="593"/>
      <c r="X228" s="593"/>
      <c r="Y228" s="593"/>
      <c r="Z228" s="593"/>
      <c r="AA228" s="636" t="s">
        <v>225</v>
      </c>
      <c r="AB228" s="377">
        <v>20592664</v>
      </c>
      <c r="AC228" s="616">
        <v>0</v>
      </c>
      <c r="AD228" s="653"/>
      <c r="AE228" s="653"/>
      <c r="AF228" s="653"/>
      <c r="AG228" s="653"/>
      <c r="AH228" s="59">
        <f t="shared" si="198"/>
        <v>20592664</v>
      </c>
      <c r="AI228" s="617">
        <v>0</v>
      </c>
      <c r="AJ228" s="39">
        <v>623093</v>
      </c>
      <c r="AK228" s="28">
        <v>0</v>
      </c>
      <c r="AL228" s="29">
        <v>333884</v>
      </c>
      <c r="AM228" s="38">
        <v>0</v>
      </c>
      <c r="AN228" s="39">
        <v>0</v>
      </c>
      <c r="AO228" s="28">
        <v>0</v>
      </c>
      <c r="AP228" s="29"/>
      <c r="AQ228" s="38">
        <v>0</v>
      </c>
      <c r="AR228" s="39">
        <v>0</v>
      </c>
      <c r="AS228" s="28">
        <v>0</v>
      </c>
      <c r="AT228" s="29">
        <v>0</v>
      </c>
      <c r="AU228" s="21"/>
      <c r="AV228" s="38">
        <v>0</v>
      </c>
      <c r="AW228" s="55">
        <f>AI228+AK228+AM228+AO228+AQ228+AS228+AV228</f>
        <v>0</v>
      </c>
      <c r="AX228" s="618">
        <f>AJ228+AL228+AN228+AP228+AR228+AT228+AU228</f>
        <v>956977</v>
      </c>
      <c r="AY228" s="349">
        <f>AB228+AW228-AX228</f>
        <v>19635687</v>
      </c>
      <c r="AZ228" s="619">
        <f>IFERROR(+VLOOKUP(A228,'Base de Datos'!$A$1:$H$75,7,0),0)</f>
        <v>10966143.24</v>
      </c>
      <c r="BA228" s="62">
        <f>IFERROR(+VLOOKUP(A228,'Base de Datos'!$A$1:$H$75,6,0),0)</f>
        <v>7033856.7599999998</v>
      </c>
      <c r="BB228" s="62">
        <f>IFERROR(+VLOOKUP(A228,'Base de Datos'!$A$1:$H$75,8,0),0)</f>
        <v>0</v>
      </c>
      <c r="BC228" s="68">
        <f>+BD228+BB228</f>
        <v>1635687</v>
      </c>
      <c r="BD228" s="548">
        <f>AY228-AZ228-BA228</f>
        <v>1635687</v>
      </c>
      <c r="BE228" s="622">
        <f t="shared" ref="BE228:BE229" si="215">IFERROR(((AY228-BD228)/AY228),0)</f>
        <v>0.91669825456068843</v>
      </c>
      <c r="BF228" s="62">
        <f>IFERROR(+VLOOKUP(A228,'Base de Datos'!$A$1:$K$75,11,0),0)</f>
        <v>1635687</v>
      </c>
      <c r="BG228" s="734">
        <f t="shared" ref="BG228:BG229" si="216">IFERROR(+(AZ228/AY228),0)</f>
        <v>0.55848024263169405</v>
      </c>
      <c r="BI228" s="705">
        <v>0</v>
      </c>
      <c r="BJ228" s="706">
        <f t="shared" si="193"/>
        <v>1635687</v>
      </c>
    </row>
    <row r="229" spans="1:62" ht="22.8" x14ac:dyDescent="0.25">
      <c r="A229" s="399" t="s">
        <v>530</v>
      </c>
      <c r="B229" s="593"/>
      <c r="C229" s="593"/>
      <c r="D229" s="593"/>
      <c r="E229" s="593"/>
      <c r="F229" s="593"/>
      <c r="G229" s="593"/>
      <c r="H229" s="593"/>
      <c r="I229" s="593"/>
      <c r="J229" s="593"/>
      <c r="K229" s="593"/>
      <c r="L229" s="593"/>
      <c r="M229" s="593"/>
      <c r="N229" s="593"/>
      <c r="O229" s="593"/>
      <c r="P229" s="593"/>
      <c r="Q229" s="593"/>
      <c r="R229" s="593"/>
      <c r="S229" s="593"/>
      <c r="T229" s="593"/>
      <c r="U229" s="593"/>
      <c r="V229" s="593"/>
      <c r="W229" s="593"/>
      <c r="X229" s="593"/>
      <c r="Y229" s="593"/>
      <c r="Z229" s="593"/>
      <c r="AA229" s="636" t="s">
        <v>226</v>
      </c>
      <c r="AB229" s="377">
        <v>3279087</v>
      </c>
      <c r="AC229" s="616">
        <v>0</v>
      </c>
      <c r="AD229" s="653"/>
      <c r="AE229" s="653"/>
      <c r="AF229" s="653"/>
      <c r="AG229" s="653"/>
      <c r="AH229" s="59">
        <f t="shared" si="198"/>
        <v>3279087</v>
      </c>
      <c r="AI229" s="617">
        <v>0</v>
      </c>
      <c r="AJ229" s="39">
        <v>99219</v>
      </c>
      <c r="AK229" s="28">
        <v>0</v>
      </c>
      <c r="AL229" s="29">
        <v>53166</v>
      </c>
      <c r="AM229" s="38">
        <v>0</v>
      </c>
      <c r="AN229" s="39">
        <v>0</v>
      </c>
      <c r="AO229" s="28">
        <v>0</v>
      </c>
      <c r="AP229" s="29"/>
      <c r="AQ229" s="38">
        <v>0</v>
      </c>
      <c r="AR229" s="39">
        <v>0</v>
      </c>
      <c r="AS229" s="28">
        <v>0</v>
      </c>
      <c r="AT229" s="29">
        <v>0</v>
      </c>
      <c r="AU229" s="21"/>
      <c r="AV229" s="38">
        <v>0</v>
      </c>
      <c r="AW229" s="55">
        <f>AI229+AK229+AM229+AO229+AQ229+AS229+AV229</f>
        <v>0</v>
      </c>
      <c r="AX229" s="618">
        <f>AJ229+AL229+AN229+AP229+AR229+AT229+AU229</f>
        <v>152385</v>
      </c>
      <c r="AY229" s="345">
        <f>AB229+AW229-AX229</f>
        <v>3126702</v>
      </c>
      <c r="AZ229" s="619">
        <f>IFERROR(+VLOOKUP(A229,'Base de Datos'!$A$1:$H$75,7,0),0)</f>
        <v>1788091.78</v>
      </c>
      <c r="BA229" s="62">
        <f>IFERROR(+VLOOKUP(A229,'Base de Datos'!$A$1:$H$75,6,0),0)</f>
        <v>1311908.22</v>
      </c>
      <c r="BB229" s="62">
        <f>IFERROR(+VLOOKUP(A229,'Base de Datos'!$A$1:$H$75,8,0),0)</f>
        <v>0</v>
      </c>
      <c r="BC229" s="68">
        <f>+BD229+BB229</f>
        <v>26702</v>
      </c>
      <c r="BD229" s="548">
        <f t="shared" si="213"/>
        <v>26702</v>
      </c>
      <c r="BE229" s="622">
        <f t="shared" si="215"/>
        <v>0.99146001121948946</v>
      </c>
      <c r="BF229" s="62">
        <f>IFERROR(+VLOOKUP(A229,'Base de Datos'!$A$1:$K$75,11,0),0)</f>
        <v>26702</v>
      </c>
      <c r="BG229" s="734">
        <f t="shared" si="216"/>
        <v>0.57187790201944411</v>
      </c>
      <c r="BI229" s="705">
        <v>0</v>
      </c>
      <c r="BJ229" s="706">
        <f t="shared" si="193"/>
        <v>26702</v>
      </c>
    </row>
    <row r="230" spans="1:62" ht="24" hidden="1" customHeight="1" x14ac:dyDescent="0.25">
      <c r="A230" s="386">
        <v>60104</v>
      </c>
      <c r="B230" s="592"/>
      <c r="C230" s="592"/>
      <c r="D230" s="592"/>
      <c r="E230" s="592"/>
      <c r="F230" s="592"/>
      <c r="G230" s="592"/>
      <c r="H230" s="592"/>
      <c r="I230" s="592"/>
      <c r="J230" s="592"/>
      <c r="K230" s="592"/>
      <c r="L230" s="592"/>
      <c r="M230" s="592"/>
      <c r="N230" s="592"/>
      <c r="O230" s="592"/>
      <c r="P230" s="592"/>
      <c r="Q230" s="592"/>
      <c r="R230" s="592"/>
      <c r="S230" s="592"/>
      <c r="T230" s="592"/>
      <c r="U230" s="592"/>
      <c r="V230" s="592"/>
      <c r="W230" s="592"/>
      <c r="X230" s="592"/>
      <c r="Y230" s="592"/>
      <c r="Z230" s="592"/>
      <c r="AA230" s="636" t="s">
        <v>227</v>
      </c>
      <c r="AB230" s="616"/>
      <c r="AC230" s="616"/>
      <c r="AD230" s="653"/>
      <c r="AE230" s="653"/>
      <c r="AF230" s="653"/>
      <c r="AG230" s="653"/>
      <c r="AH230" s="59">
        <f t="shared" si="198"/>
        <v>0</v>
      </c>
      <c r="AI230" s="617"/>
      <c r="AJ230" s="39"/>
      <c r="AK230" s="28"/>
      <c r="AL230" s="29"/>
      <c r="AM230" s="38"/>
      <c r="AN230" s="39"/>
      <c r="AO230" s="28"/>
      <c r="AP230" s="29"/>
      <c r="AQ230" s="38"/>
      <c r="AR230" s="39"/>
      <c r="AS230" s="28"/>
      <c r="AT230" s="29"/>
      <c r="AU230" s="21"/>
      <c r="AV230" s="38"/>
      <c r="AW230" s="55">
        <f>AI230+AK230+AM230+AO230+AQ230+AS230+AV230</f>
        <v>0</v>
      </c>
      <c r="AX230" s="618">
        <f>AJ230+AL230+AN230+AP230+AR230+AT230+AU230</f>
        <v>0</v>
      </c>
      <c r="AY230" s="62">
        <f t="shared" ref="AY230:AY260" si="217">AH230+AW230-AX230</f>
        <v>0</v>
      </c>
      <c r="AZ230" s="619"/>
      <c r="BA230" s="62"/>
      <c r="BB230" s="62"/>
      <c r="BC230" s="68">
        <f t="shared" si="212"/>
        <v>0</v>
      </c>
      <c r="BD230" s="548">
        <f t="shared" si="213"/>
        <v>0</v>
      </c>
      <c r="BE230" s="627"/>
      <c r="BF230" s="62"/>
      <c r="BG230" s="746"/>
      <c r="BI230" s="705"/>
      <c r="BJ230" s="706">
        <f t="shared" si="193"/>
        <v>0</v>
      </c>
    </row>
    <row r="231" spans="1:62" ht="36" hidden="1" customHeight="1" x14ac:dyDescent="0.25">
      <c r="A231" s="400">
        <v>60105</v>
      </c>
      <c r="B231" s="671"/>
      <c r="C231" s="671"/>
      <c r="D231" s="671"/>
      <c r="E231" s="671"/>
      <c r="F231" s="671"/>
      <c r="G231" s="671"/>
      <c r="H231" s="671"/>
      <c r="I231" s="671"/>
      <c r="J231" s="671"/>
      <c r="K231" s="671"/>
      <c r="L231" s="671"/>
      <c r="M231" s="671"/>
      <c r="N231" s="671"/>
      <c r="O231" s="671"/>
      <c r="P231" s="671"/>
      <c r="Q231" s="671"/>
      <c r="R231" s="671"/>
      <c r="S231" s="671"/>
      <c r="T231" s="671"/>
      <c r="U231" s="671"/>
      <c r="V231" s="671"/>
      <c r="W231" s="671"/>
      <c r="X231" s="671"/>
      <c r="Y231" s="671"/>
      <c r="Z231" s="671"/>
      <c r="AA231" s="672" t="s">
        <v>228</v>
      </c>
      <c r="AB231" s="616">
        <f>AB310</f>
        <v>0</v>
      </c>
      <c r="AC231" s="616"/>
      <c r="AD231" s="653"/>
      <c r="AE231" s="653"/>
      <c r="AF231" s="653"/>
      <c r="AG231" s="653"/>
      <c r="AH231" s="59">
        <f t="shared" si="198"/>
        <v>0</v>
      </c>
      <c r="AI231" s="617">
        <f>AI310</f>
        <v>0</v>
      </c>
      <c r="AJ231" s="39">
        <v>0</v>
      </c>
      <c r="AK231" s="28"/>
      <c r="AL231" s="29">
        <v>0</v>
      </c>
      <c r="AM231" s="38"/>
      <c r="AN231" s="39">
        <v>0</v>
      </c>
      <c r="AO231" s="28"/>
      <c r="AP231" s="29">
        <v>0</v>
      </c>
      <c r="AQ231" s="38">
        <v>0</v>
      </c>
      <c r="AR231" s="39">
        <v>0</v>
      </c>
      <c r="AS231" s="28"/>
      <c r="AT231" s="29">
        <v>0</v>
      </c>
      <c r="AU231" s="21"/>
      <c r="AV231" s="38"/>
      <c r="AW231" s="55">
        <f>AI231+AK231+AM231+AO231+AQ231+AS231+AV231</f>
        <v>0</v>
      </c>
      <c r="AX231" s="55">
        <f>AJ231+AL231+AN231+AP231+AR231+AT231+AW231</f>
        <v>0</v>
      </c>
      <c r="AY231" s="302">
        <f>AB231+AW231-AX231</f>
        <v>0</v>
      </c>
      <c r="AZ231" s="619">
        <f>AZ310</f>
        <v>0</v>
      </c>
      <c r="BA231" s="62">
        <v>0</v>
      </c>
      <c r="BB231" s="62"/>
      <c r="BC231" s="68">
        <f t="shared" si="212"/>
        <v>0</v>
      </c>
      <c r="BD231" s="548">
        <f t="shared" si="213"/>
        <v>0</v>
      </c>
      <c r="BE231" s="625" t="e">
        <f>(AY231-BD231)/AY231</f>
        <v>#DIV/0!</v>
      </c>
      <c r="BF231" s="62">
        <v>0</v>
      </c>
      <c r="BG231" s="736" t="e">
        <f>AZ231/AY231</f>
        <v>#DIV/0!</v>
      </c>
      <c r="BI231" s="705"/>
      <c r="BJ231" s="706">
        <f t="shared" si="193"/>
        <v>0</v>
      </c>
    </row>
    <row r="232" spans="1:62" ht="36" hidden="1" customHeight="1" x14ac:dyDescent="0.25">
      <c r="A232" s="386">
        <v>60106</v>
      </c>
      <c r="B232" s="592"/>
      <c r="C232" s="592"/>
      <c r="D232" s="592"/>
      <c r="E232" s="592"/>
      <c r="F232" s="592"/>
      <c r="G232" s="592"/>
      <c r="H232" s="592"/>
      <c r="I232" s="592"/>
      <c r="J232" s="592"/>
      <c r="K232" s="592"/>
      <c r="L232" s="592"/>
      <c r="M232" s="592"/>
      <c r="N232" s="592"/>
      <c r="O232" s="592"/>
      <c r="P232" s="592"/>
      <c r="Q232" s="592"/>
      <c r="R232" s="592"/>
      <c r="S232" s="592"/>
      <c r="T232" s="592"/>
      <c r="U232" s="592"/>
      <c r="V232" s="592"/>
      <c r="W232" s="592"/>
      <c r="X232" s="592"/>
      <c r="Y232" s="592"/>
      <c r="Z232" s="592"/>
      <c r="AA232" s="636" t="s">
        <v>229</v>
      </c>
      <c r="AB232" s="616"/>
      <c r="AC232" s="616"/>
      <c r="AD232" s="653"/>
      <c r="AE232" s="653"/>
      <c r="AF232" s="653"/>
      <c r="AG232" s="653"/>
      <c r="AH232" s="59">
        <f t="shared" si="198"/>
        <v>0</v>
      </c>
      <c r="AI232" s="617"/>
      <c r="AJ232" s="39"/>
      <c r="AK232" s="28"/>
      <c r="AL232" s="29"/>
      <c r="AM232" s="38"/>
      <c r="AN232" s="39"/>
      <c r="AO232" s="28"/>
      <c r="AP232" s="29"/>
      <c r="AQ232" s="38"/>
      <c r="AR232" s="39"/>
      <c r="AS232" s="28"/>
      <c r="AT232" s="29"/>
      <c r="AU232" s="21"/>
      <c r="AV232" s="38"/>
      <c r="AW232" s="55">
        <f t="shared" si="211"/>
        <v>0</v>
      </c>
      <c r="AX232" s="618">
        <f>AJ232+AL232+AN232+AP232+AR232+AU232</f>
        <v>0</v>
      </c>
      <c r="AY232" s="62">
        <f t="shared" si="217"/>
        <v>0</v>
      </c>
      <c r="AZ232" s="619"/>
      <c r="BA232" s="62"/>
      <c r="BB232" s="62"/>
      <c r="BC232" s="68">
        <f t="shared" si="212"/>
        <v>0</v>
      </c>
      <c r="BD232" s="548">
        <f t="shared" si="213"/>
        <v>0</v>
      </c>
      <c r="BE232" s="627"/>
      <c r="BF232" s="62"/>
      <c r="BG232" s="746"/>
      <c r="BI232" s="705"/>
      <c r="BJ232" s="706">
        <f t="shared" si="193"/>
        <v>0</v>
      </c>
    </row>
    <row r="233" spans="1:62" ht="12" hidden="1" customHeight="1" x14ac:dyDescent="0.25">
      <c r="A233" s="386">
        <v>60107</v>
      </c>
      <c r="B233" s="592"/>
      <c r="C233" s="592"/>
      <c r="D233" s="592"/>
      <c r="E233" s="592"/>
      <c r="F233" s="592"/>
      <c r="G233" s="592"/>
      <c r="H233" s="592"/>
      <c r="I233" s="592"/>
      <c r="J233" s="592"/>
      <c r="K233" s="592"/>
      <c r="L233" s="592"/>
      <c r="M233" s="592"/>
      <c r="N233" s="592"/>
      <c r="O233" s="592"/>
      <c r="P233" s="592"/>
      <c r="Q233" s="592"/>
      <c r="R233" s="592"/>
      <c r="S233" s="592"/>
      <c r="T233" s="592"/>
      <c r="U233" s="592"/>
      <c r="V233" s="592"/>
      <c r="W233" s="592"/>
      <c r="X233" s="592"/>
      <c r="Y233" s="592"/>
      <c r="Z233" s="592"/>
      <c r="AA233" s="636" t="s">
        <v>230</v>
      </c>
      <c r="AB233" s="616"/>
      <c r="AC233" s="616"/>
      <c r="AD233" s="653"/>
      <c r="AE233" s="653"/>
      <c r="AF233" s="653"/>
      <c r="AG233" s="653"/>
      <c r="AH233" s="59">
        <f t="shared" si="198"/>
        <v>0</v>
      </c>
      <c r="AI233" s="617"/>
      <c r="AJ233" s="39"/>
      <c r="AK233" s="28"/>
      <c r="AL233" s="29"/>
      <c r="AM233" s="38"/>
      <c r="AN233" s="39"/>
      <c r="AO233" s="28"/>
      <c r="AP233" s="29"/>
      <c r="AQ233" s="38"/>
      <c r="AR233" s="39"/>
      <c r="AS233" s="28"/>
      <c r="AT233" s="29"/>
      <c r="AU233" s="21"/>
      <c r="AV233" s="38"/>
      <c r="AW233" s="55">
        <f t="shared" si="211"/>
        <v>0</v>
      </c>
      <c r="AX233" s="618">
        <f>AJ233+AL233+AN233+AP233+AR233+AU233</f>
        <v>0</v>
      </c>
      <c r="AY233" s="62">
        <f t="shared" si="217"/>
        <v>0</v>
      </c>
      <c r="AZ233" s="619"/>
      <c r="BA233" s="62"/>
      <c r="BB233" s="62"/>
      <c r="BC233" s="68">
        <f t="shared" si="212"/>
        <v>0</v>
      </c>
      <c r="BD233" s="548">
        <f t="shared" si="213"/>
        <v>0</v>
      </c>
      <c r="BE233" s="627"/>
      <c r="BF233" s="62"/>
      <c r="BG233" s="746"/>
      <c r="BI233" s="705"/>
      <c r="BJ233" s="706">
        <f t="shared" si="193"/>
        <v>0</v>
      </c>
    </row>
    <row r="234" spans="1:62" ht="24" hidden="1" customHeight="1" x14ac:dyDescent="0.25">
      <c r="A234" s="386">
        <v>60108</v>
      </c>
      <c r="B234" s="592"/>
      <c r="C234" s="592"/>
      <c r="D234" s="592"/>
      <c r="E234" s="592"/>
      <c r="F234" s="592"/>
      <c r="G234" s="592"/>
      <c r="H234" s="592"/>
      <c r="I234" s="592"/>
      <c r="J234" s="592"/>
      <c r="K234" s="592"/>
      <c r="L234" s="592"/>
      <c r="M234" s="592"/>
      <c r="N234" s="592"/>
      <c r="O234" s="592"/>
      <c r="P234" s="592"/>
      <c r="Q234" s="592"/>
      <c r="R234" s="592"/>
      <c r="S234" s="592"/>
      <c r="T234" s="592"/>
      <c r="U234" s="592"/>
      <c r="V234" s="592"/>
      <c r="W234" s="592"/>
      <c r="X234" s="592"/>
      <c r="Y234" s="592"/>
      <c r="Z234" s="592"/>
      <c r="AA234" s="636" t="s">
        <v>231</v>
      </c>
      <c r="AB234" s="616"/>
      <c r="AC234" s="616"/>
      <c r="AD234" s="653"/>
      <c r="AE234" s="653"/>
      <c r="AF234" s="653"/>
      <c r="AG234" s="653"/>
      <c r="AH234" s="59">
        <f t="shared" si="198"/>
        <v>0</v>
      </c>
      <c r="AI234" s="617"/>
      <c r="AJ234" s="39"/>
      <c r="AK234" s="28"/>
      <c r="AL234" s="29"/>
      <c r="AM234" s="38"/>
      <c r="AN234" s="39"/>
      <c r="AO234" s="28"/>
      <c r="AP234" s="29"/>
      <c r="AQ234" s="38"/>
      <c r="AR234" s="39"/>
      <c r="AS234" s="28"/>
      <c r="AT234" s="29"/>
      <c r="AU234" s="21"/>
      <c r="AV234" s="38"/>
      <c r="AW234" s="55">
        <f t="shared" si="211"/>
        <v>0</v>
      </c>
      <c r="AX234" s="618">
        <f>AJ234+AL234+AN234+AP234+AR234+AU234</f>
        <v>0</v>
      </c>
      <c r="AY234" s="62">
        <f t="shared" si="217"/>
        <v>0</v>
      </c>
      <c r="AZ234" s="619"/>
      <c r="BA234" s="62"/>
      <c r="BB234" s="62"/>
      <c r="BC234" s="68">
        <f t="shared" si="212"/>
        <v>0</v>
      </c>
      <c r="BD234" s="548">
        <f t="shared" si="213"/>
        <v>0</v>
      </c>
      <c r="BE234" s="627"/>
      <c r="BF234" s="62"/>
      <c r="BG234" s="746"/>
      <c r="BI234" s="705"/>
      <c r="BJ234" s="706">
        <f t="shared" si="193"/>
        <v>0</v>
      </c>
    </row>
    <row r="235" spans="1:62" ht="12" hidden="1" customHeight="1" x14ac:dyDescent="0.25">
      <c r="A235" s="386">
        <v>60109</v>
      </c>
      <c r="B235" s="592"/>
      <c r="C235" s="592"/>
      <c r="D235" s="592"/>
      <c r="E235" s="592"/>
      <c r="F235" s="592"/>
      <c r="G235" s="592"/>
      <c r="H235" s="592"/>
      <c r="I235" s="592"/>
      <c r="J235" s="592"/>
      <c r="K235" s="592"/>
      <c r="L235" s="592"/>
      <c r="M235" s="592"/>
      <c r="N235" s="592"/>
      <c r="O235" s="592"/>
      <c r="P235" s="592"/>
      <c r="Q235" s="592"/>
      <c r="R235" s="592"/>
      <c r="S235" s="592"/>
      <c r="T235" s="592"/>
      <c r="U235" s="592"/>
      <c r="V235" s="592"/>
      <c r="W235" s="592"/>
      <c r="X235" s="592"/>
      <c r="Y235" s="592"/>
      <c r="Z235" s="592"/>
      <c r="AA235" s="636" t="s">
        <v>232</v>
      </c>
      <c r="AB235" s="616"/>
      <c r="AC235" s="616"/>
      <c r="AD235" s="653"/>
      <c r="AE235" s="653"/>
      <c r="AF235" s="653"/>
      <c r="AG235" s="653"/>
      <c r="AH235" s="59">
        <f t="shared" si="198"/>
        <v>0</v>
      </c>
      <c r="AI235" s="617"/>
      <c r="AJ235" s="39"/>
      <c r="AK235" s="28"/>
      <c r="AL235" s="29"/>
      <c r="AM235" s="38"/>
      <c r="AN235" s="39"/>
      <c r="AO235" s="28"/>
      <c r="AP235" s="29"/>
      <c r="AQ235" s="38"/>
      <c r="AR235" s="39"/>
      <c r="AS235" s="28"/>
      <c r="AT235" s="29"/>
      <c r="AU235" s="21"/>
      <c r="AV235" s="38"/>
      <c r="AW235" s="55">
        <f t="shared" si="211"/>
        <v>0</v>
      </c>
      <c r="AX235" s="618">
        <f>AJ235+AL235+AN235+AP235+AR235+AU235</f>
        <v>0</v>
      </c>
      <c r="AY235" s="62">
        <f t="shared" si="217"/>
        <v>0</v>
      </c>
      <c r="AZ235" s="619"/>
      <c r="BA235" s="62"/>
      <c r="BB235" s="62"/>
      <c r="BC235" s="68">
        <f t="shared" si="212"/>
        <v>0</v>
      </c>
      <c r="BD235" s="548">
        <f t="shared" si="213"/>
        <v>0</v>
      </c>
      <c r="BE235" s="627"/>
      <c r="BF235" s="62"/>
      <c r="BG235" s="746"/>
      <c r="BI235" s="705"/>
      <c r="BJ235" s="706">
        <f t="shared" si="193"/>
        <v>0</v>
      </c>
    </row>
    <row r="236" spans="1:62" s="42" customFormat="1" ht="24" hidden="1" customHeight="1" x14ac:dyDescent="0.25">
      <c r="A236" s="384">
        <v>602</v>
      </c>
      <c r="B236" s="385"/>
      <c r="C236" s="385"/>
      <c r="D236" s="385"/>
      <c r="E236" s="385"/>
      <c r="F236" s="385"/>
      <c r="G236" s="385"/>
      <c r="H236" s="385"/>
      <c r="I236" s="385"/>
      <c r="J236" s="385"/>
      <c r="K236" s="385"/>
      <c r="L236" s="385"/>
      <c r="M236" s="385"/>
      <c r="N236" s="385"/>
      <c r="O236" s="385"/>
      <c r="P236" s="385"/>
      <c r="Q236" s="385"/>
      <c r="R236" s="385"/>
      <c r="S236" s="385"/>
      <c r="T236" s="385"/>
      <c r="U236" s="385"/>
      <c r="V236" s="385"/>
      <c r="W236" s="385"/>
      <c r="X236" s="385"/>
      <c r="Y236" s="385"/>
      <c r="Z236" s="385"/>
      <c r="AA236" s="86" t="s">
        <v>233</v>
      </c>
      <c r="AB236" s="43">
        <f>SUM(AB237:AB240)</f>
        <v>0</v>
      </c>
      <c r="AC236" s="43">
        <f>SUM(AC237:AC240)</f>
        <v>0</v>
      </c>
      <c r="AD236" s="50">
        <f>SUM(AD237:AD240)</f>
        <v>0</v>
      </c>
      <c r="AE236" s="50"/>
      <c r="AF236" s="50"/>
      <c r="AG236" s="50">
        <f>SUM(AG237:AG240)</f>
        <v>0</v>
      </c>
      <c r="AH236" s="61">
        <f t="shared" si="198"/>
        <v>0</v>
      </c>
      <c r="AI236" s="375">
        <f>SUM(AI237:AI240)</f>
        <v>0</v>
      </c>
      <c r="AJ236" s="46">
        <f t="shared" ref="AJ236:AV236" si="218">SUM(AJ237:AJ240)</f>
        <v>0</v>
      </c>
      <c r="AK236" s="47">
        <f t="shared" si="218"/>
        <v>0</v>
      </c>
      <c r="AL236" s="48">
        <f t="shared" si="218"/>
        <v>0</v>
      </c>
      <c r="AM236" s="45">
        <f t="shared" si="218"/>
        <v>0</v>
      </c>
      <c r="AN236" s="46">
        <f t="shared" si="218"/>
        <v>0</v>
      </c>
      <c r="AO236" s="47">
        <f t="shared" si="218"/>
        <v>0</v>
      </c>
      <c r="AP236" s="48">
        <f t="shared" si="218"/>
        <v>0</v>
      </c>
      <c r="AQ236" s="45">
        <f t="shared" si="218"/>
        <v>0</v>
      </c>
      <c r="AR236" s="46">
        <f t="shared" si="218"/>
        <v>0</v>
      </c>
      <c r="AS236" s="47">
        <f>SUM(AS237:AS240)</f>
        <v>0</v>
      </c>
      <c r="AT236" s="48">
        <f>SUM(AT237:AT240)</f>
        <v>0</v>
      </c>
      <c r="AU236" s="49">
        <f t="shared" si="218"/>
        <v>0</v>
      </c>
      <c r="AV236" s="45">
        <f t="shared" si="218"/>
        <v>0</v>
      </c>
      <c r="AW236" s="56">
        <f t="shared" ref="AW236:BD236" si="219">SUM(AW237:AW240)</f>
        <v>0</v>
      </c>
      <c r="AX236" s="66">
        <f t="shared" si="219"/>
        <v>0</v>
      </c>
      <c r="AY236" s="68">
        <f>SUM(AY237:AY240)</f>
        <v>0</v>
      </c>
      <c r="AZ236" s="613">
        <v>0</v>
      </c>
      <c r="BA236" s="68">
        <f t="shared" si="219"/>
        <v>0</v>
      </c>
      <c r="BB236" s="68">
        <f t="shared" ref="BB236" si="220">SUM(BB237:BB240)</f>
        <v>0</v>
      </c>
      <c r="BC236" s="68">
        <f t="shared" si="212"/>
        <v>0</v>
      </c>
      <c r="BD236" s="547">
        <f t="shared" si="219"/>
        <v>0</v>
      </c>
      <c r="BE236" s="634">
        <v>0</v>
      </c>
      <c r="BF236" s="68">
        <f t="shared" ref="BF236" si="221">SUM(BF237:BF240)</f>
        <v>0</v>
      </c>
      <c r="BG236" s="736">
        <v>0</v>
      </c>
      <c r="BH236" s="1"/>
      <c r="BI236" s="712"/>
      <c r="BJ236" s="706">
        <f t="shared" si="193"/>
        <v>0</v>
      </c>
    </row>
    <row r="237" spans="1:62" ht="12" hidden="1" customHeight="1" x14ac:dyDescent="0.25">
      <c r="A237" s="386">
        <v>60201</v>
      </c>
      <c r="B237" s="592"/>
      <c r="C237" s="592"/>
      <c r="D237" s="592"/>
      <c r="E237" s="592"/>
      <c r="F237" s="592"/>
      <c r="G237" s="592"/>
      <c r="H237" s="592"/>
      <c r="I237" s="592"/>
      <c r="J237" s="592"/>
      <c r="K237" s="592"/>
      <c r="L237" s="592"/>
      <c r="M237" s="592"/>
      <c r="N237" s="592"/>
      <c r="O237" s="592"/>
      <c r="P237" s="592"/>
      <c r="Q237" s="592"/>
      <c r="R237" s="592"/>
      <c r="S237" s="592"/>
      <c r="T237" s="592"/>
      <c r="U237" s="592"/>
      <c r="V237" s="592"/>
      <c r="W237" s="592"/>
      <c r="X237" s="592"/>
      <c r="Y237" s="592"/>
      <c r="Z237" s="592"/>
      <c r="AA237" s="636" t="s">
        <v>234</v>
      </c>
      <c r="AB237" s="616">
        <v>0</v>
      </c>
      <c r="AC237" s="616">
        <v>0</v>
      </c>
      <c r="AH237" s="59">
        <f t="shared" si="198"/>
        <v>0</v>
      </c>
      <c r="AI237" s="617">
        <v>0</v>
      </c>
      <c r="AJ237" s="39">
        <v>0</v>
      </c>
      <c r="AK237" s="28">
        <v>0</v>
      </c>
      <c r="AL237" s="29">
        <v>0</v>
      </c>
      <c r="AM237" s="38">
        <v>0</v>
      </c>
      <c r="AN237" s="39">
        <v>0</v>
      </c>
      <c r="AO237" s="28">
        <v>0</v>
      </c>
      <c r="AP237" s="29">
        <v>0</v>
      </c>
      <c r="AQ237" s="38">
        <v>0</v>
      </c>
      <c r="AR237" s="39">
        <v>0</v>
      </c>
      <c r="AS237" s="28">
        <v>0</v>
      </c>
      <c r="AT237" s="29">
        <v>0</v>
      </c>
      <c r="AU237" s="21">
        <v>0</v>
      </c>
      <c r="AV237" s="38">
        <v>0</v>
      </c>
      <c r="AW237" s="55">
        <f>AI237+AK237+AM237+AO237+AQ237+AV237</f>
        <v>0</v>
      </c>
      <c r="AX237" s="618">
        <f>AJ237+AL237+AN237+AP237+AR237+AU237</f>
        <v>0</v>
      </c>
      <c r="AY237" s="345">
        <f>AB237+AW237-AX237</f>
        <v>0</v>
      </c>
      <c r="AZ237" s="619">
        <v>0</v>
      </c>
      <c r="BA237" s="62">
        <v>0</v>
      </c>
      <c r="BB237" s="62">
        <v>0</v>
      </c>
      <c r="BC237" s="68">
        <f t="shared" si="212"/>
        <v>0</v>
      </c>
      <c r="BD237" s="548">
        <f t="shared" si="213"/>
        <v>0</v>
      </c>
      <c r="BE237" s="625">
        <v>0</v>
      </c>
      <c r="BF237" s="62">
        <v>0</v>
      </c>
      <c r="BG237" s="736">
        <v>0</v>
      </c>
      <c r="BI237" s="705"/>
      <c r="BJ237" s="706">
        <f t="shared" si="193"/>
        <v>0</v>
      </c>
    </row>
    <row r="238" spans="1:62" ht="12" hidden="1" customHeight="1" x14ac:dyDescent="0.25">
      <c r="A238" s="386">
        <v>60202</v>
      </c>
      <c r="B238" s="592"/>
      <c r="C238" s="592"/>
      <c r="D238" s="592"/>
      <c r="E238" s="592"/>
      <c r="F238" s="592"/>
      <c r="G238" s="592"/>
      <c r="H238" s="592"/>
      <c r="I238" s="592"/>
      <c r="J238" s="592"/>
      <c r="K238" s="592"/>
      <c r="L238" s="592"/>
      <c r="M238" s="592"/>
      <c r="N238" s="592"/>
      <c r="O238" s="592"/>
      <c r="P238" s="592"/>
      <c r="Q238" s="592"/>
      <c r="R238" s="592"/>
      <c r="S238" s="592"/>
      <c r="T238" s="592"/>
      <c r="U238" s="592"/>
      <c r="V238" s="592"/>
      <c r="W238" s="592"/>
      <c r="X238" s="592"/>
      <c r="Y238" s="592"/>
      <c r="Z238" s="592"/>
      <c r="AA238" s="636" t="s">
        <v>235</v>
      </c>
      <c r="AB238" s="616">
        <v>0</v>
      </c>
      <c r="AC238" s="616">
        <v>0</v>
      </c>
      <c r="AH238" s="59">
        <f t="shared" si="198"/>
        <v>0</v>
      </c>
      <c r="AI238" s="617">
        <v>0</v>
      </c>
      <c r="AJ238" s="39">
        <v>0</v>
      </c>
      <c r="AK238" s="28">
        <v>0</v>
      </c>
      <c r="AL238" s="29">
        <v>0</v>
      </c>
      <c r="AM238" s="38">
        <v>0</v>
      </c>
      <c r="AN238" s="39">
        <v>0</v>
      </c>
      <c r="AO238" s="28">
        <v>0</v>
      </c>
      <c r="AP238" s="29">
        <v>0</v>
      </c>
      <c r="AQ238" s="38">
        <v>0</v>
      </c>
      <c r="AR238" s="39">
        <v>0</v>
      </c>
      <c r="AS238" s="28">
        <v>0</v>
      </c>
      <c r="AT238" s="29">
        <v>0</v>
      </c>
      <c r="AU238" s="21">
        <v>0</v>
      </c>
      <c r="AV238" s="38">
        <v>0</v>
      </c>
      <c r="AW238" s="55">
        <f>AI238+AK238+AM238+AO238+AQ238+AV238</f>
        <v>0</v>
      </c>
      <c r="AX238" s="618">
        <f>AJ238+AL238+AN238+AP238+AR238+AU238</f>
        <v>0</v>
      </c>
      <c r="AY238" s="62">
        <f t="shared" si="217"/>
        <v>0</v>
      </c>
      <c r="AZ238" s="619">
        <v>0</v>
      </c>
      <c r="BA238" s="62">
        <v>0</v>
      </c>
      <c r="BB238" s="62">
        <v>0</v>
      </c>
      <c r="BC238" s="68">
        <f t="shared" si="212"/>
        <v>0</v>
      </c>
      <c r="BD238" s="548">
        <f t="shared" si="213"/>
        <v>0</v>
      </c>
      <c r="BE238" s="627">
        <v>0</v>
      </c>
      <c r="BF238" s="62">
        <v>0</v>
      </c>
      <c r="BG238" s="746">
        <v>0</v>
      </c>
      <c r="BI238" s="705"/>
      <c r="BJ238" s="706">
        <f t="shared" si="193"/>
        <v>0</v>
      </c>
    </row>
    <row r="239" spans="1:62" ht="12" hidden="1" customHeight="1" x14ac:dyDescent="0.25">
      <c r="A239" s="386">
        <v>60203</v>
      </c>
      <c r="B239" s="592"/>
      <c r="C239" s="592"/>
      <c r="D239" s="592"/>
      <c r="E239" s="592"/>
      <c r="F239" s="592"/>
      <c r="G239" s="592"/>
      <c r="H239" s="592"/>
      <c r="I239" s="592"/>
      <c r="J239" s="592"/>
      <c r="K239" s="592"/>
      <c r="L239" s="592"/>
      <c r="M239" s="592"/>
      <c r="N239" s="592"/>
      <c r="O239" s="592"/>
      <c r="P239" s="592"/>
      <c r="Q239" s="592"/>
      <c r="R239" s="592"/>
      <c r="S239" s="592"/>
      <c r="T239" s="592"/>
      <c r="U239" s="592"/>
      <c r="V239" s="592"/>
      <c r="W239" s="592"/>
      <c r="X239" s="592"/>
      <c r="Y239" s="592"/>
      <c r="Z239" s="592"/>
      <c r="AA239" s="636" t="s">
        <v>236</v>
      </c>
      <c r="AB239" s="616">
        <v>0</v>
      </c>
      <c r="AC239" s="616">
        <v>0</v>
      </c>
      <c r="AH239" s="59">
        <f t="shared" si="198"/>
        <v>0</v>
      </c>
      <c r="AI239" s="617">
        <v>0</v>
      </c>
      <c r="AJ239" s="39">
        <v>0</v>
      </c>
      <c r="AK239" s="28">
        <v>0</v>
      </c>
      <c r="AL239" s="29">
        <v>0</v>
      </c>
      <c r="AM239" s="38">
        <v>0</v>
      </c>
      <c r="AN239" s="39">
        <v>0</v>
      </c>
      <c r="AO239" s="28">
        <v>0</v>
      </c>
      <c r="AP239" s="29">
        <v>0</v>
      </c>
      <c r="AQ239" s="38">
        <v>0</v>
      </c>
      <c r="AR239" s="39">
        <v>0</v>
      </c>
      <c r="AS239" s="28">
        <v>0</v>
      </c>
      <c r="AT239" s="29">
        <v>0</v>
      </c>
      <c r="AU239" s="21">
        <v>0</v>
      </c>
      <c r="AV239" s="38">
        <v>0</v>
      </c>
      <c r="AW239" s="55">
        <f>AI239+AK239+AM239+AO239+AQ239+AV239</f>
        <v>0</v>
      </c>
      <c r="AX239" s="618">
        <f>AJ239+AL239+AN239+AP239+AR239+AU239</f>
        <v>0</v>
      </c>
      <c r="AY239" s="62">
        <f t="shared" si="217"/>
        <v>0</v>
      </c>
      <c r="AZ239" s="619">
        <v>0</v>
      </c>
      <c r="BA239" s="62">
        <v>0</v>
      </c>
      <c r="BB239" s="62">
        <v>0</v>
      </c>
      <c r="BC239" s="68">
        <f t="shared" si="212"/>
        <v>0</v>
      </c>
      <c r="BD239" s="548">
        <f t="shared" si="213"/>
        <v>0</v>
      </c>
      <c r="BE239" s="627">
        <v>0</v>
      </c>
      <c r="BF239" s="62">
        <v>0</v>
      </c>
      <c r="BG239" s="746">
        <v>0</v>
      </c>
      <c r="BI239" s="705"/>
      <c r="BJ239" s="706">
        <f t="shared" si="193"/>
        <v>0</v>
      </c>
    </row>
    <row r="240" spans="1:62" ht="12" hidden="1" customHeight="1" x14ac:dyDescent="0.25">
      <c r="A240" s="386">
        <v>60299</v>
      </c>
      <c r="B240" s="592"/>
      <c r="C240" s="592"/>
      <c r="D240" s="592"/>
      <c r="E240" s="592"/>
      <c r="F240" s="592"/>
      <c r="G240" s="592"/>
      <c r="H240" s="592"/>
      <c r="I240" s="592"/>
      <c r="J240" s="592"/>
      <c r="K240" s="592"/>
      <c r="L240" s="592"/>
      <c r="M240" s="592"/>
      <c r="N240" s="592"/>
      <c r="O240" s="592"/>
      <c r="P240" s="592"/>
      <c r="Q240" s="592"/>
      <c r="R240" s="592"/>
      <c r="S240" s="592"/>
      <c r="T240" s="592"/>
      <c r="U240" s="592"/>
      <c r="V240" s="592"/>
      <c r="W240" s="592"/>
      <c r="X240" s="592"/>
      <c r="Y240" s="592"/>
      <c r="Z240" s="592"/>
      <c r="AA240" s="636" t="s">
        <v>237</v>
      </c>
      <c r="AB240" s="616">
        <v>0</v>
      </c>
      <c r="AC240" s="616">
        <v>0</v>
      </c>
      <c r="AH240" s="59">
        <f t="shared" si="198"/>
        <v>0</v>
      </c>
      <c r="AI240" s="617">
        <v>0</v>
      </c>
      <c r="AJ240" s="39">
        <v>0</v>
      </c>
      <c r="AK240" s="28">
        <v>0</v>
      </c>
      <c r="AL240" s="29">
        <v>0</v>
      </c>
      <c r="AM240" s="38">
        <v>0</v>
      </c>
      <c r="AN240" s="39">
        <v>0</v>
      </c>
      <c r="AO240" s="28">
        <v>0</v>
      </c>
      <c r="AP240" s="29">
        <v>0</v>
      </c>
      <c r="AQ240" s="38">
        <v>0</v>
      </c>
      <c r="AR240" s="39">
        <v>0</v>
      </c>
      <c r="AS240" s="28">
        <v>0</v>
      </c>
      <c r="AT240" s="29">
        <v>0</v>
      </c>
      <c r="AU240" s="21">
        <v>0</v>
      </c>
      <c r="AV240" s="38">
        <v>0</v>
      </c>
      <c r="AW240" s="55">
        <f>AI240+AK240+AM240+AO240+AQ240+AV240</f>
        <v>0</v>
      </c>
      <c r="AX240" s="618">
        <f>AJ240+AL240+AN240+AP240+AR240+AU240</f>
        <v>0</v>
      </c>
      <c r="AY240" s="62">
        <f t="shared" si="217"/>
        <v>0</v>
      </c>
      <c r="AZ240" s="619">
        <v>0</v>
      </c>
      <c r="BA240" s="62">
        <v>0</v>
      </c>
      <c r="BB240" s="62">
        <v>0</v>
      </c>
      <c r="BC240" s="68">
        <f t="shared" si="212"/>
        <v>0</v>
      </c>
      <c r="BD240" s="548">
        <f t="shared" si="213"/>
        <v>0</v>
      </c>
      <c r="BE240" s="627">
        <v>0</v>
      </c>
      <c r="BF240" s="62">
        <v>0</v>
      </c>
      <c r="BG240" s="746">
        <v>0</v>
      </c>
      <c r="BI240" s="705"/>
      <c r="BJ240" s="706">
        <f t="shared" si="193"/>
        <v>0</v>
      </c>
    </row>
    <row r="241" spans="1:62" s="42" customFormat="1" ht="14.4" x14ac:dyDescent="0.25">
      <c r="A241" s="384">
        <v>603</v>
      </c>
      <c r="B241" s="385"/>
      <c r="C241" s="385"/>
      <c r="D241" s="385"/>
      <c r="E241" s="385"/>
      <c r="F241" s="385"/>
      <c r="G241" s="385"/>
      <c r="H241" s="385"/>
      <c r="I241" s="385"/>
      <c r="J241" s="385"/>
      <c r="K241" s="385"/>
      <c r="L241" s="385"/>
      <c r="M241" s="385"/>
      <c r="N241" s="385"/>
      <c r="O241" s="385"/>
      <c r="P241" s="385"/>
      <c r="Q241" s="385"/>
      <c r="R241" s="385"/>
      <c r="S241" s="385"/>
      <c r="T241" s="385"/>
      <c r="U241" s="385"/>
      <c r="V241" s="385"/>
      <c r="W241" s="385"/>
      <c r="X241" s="385"/>
      <c r="Y241" s="385"/>
      <c r="Z241" s="385"/>
      <c r="AA241" s="86" t="s">
        <v>238</v>
      </c>
      <c r="AB241" s="43">
        <f>SUM(AB242:AB247)</f>
        <v>41874064</v>
      </c>
      <c r="AC241" s="43">
        <f>SUM(AC242:AC247)</f>
        <v>0</v>
      </c>
      <c r="AD241" s="50">
        <f>SUM(AD242:AD247)</f>
        <v>0</v>
      </c>
      <c r="AE241" s="50"/>
      <c r="AF241" s="50"/>
      <c r="AG241" s="50">
        <f>SUM(AG242:AG247)</f>
        <v>0</v>
      </c>
      <c r="AH241" s="61">
        <f t="shared" si="198"/>
        <v>41874064</v>
      </c>
      <c r="AI241" s="375">
        <f>SUM(AI242:AI247)</f>
        <v>0</v>
      </c>
      <c r="AJ241" s="46">
        <f t="shared" ref="AJ241:AV241" si="222">SUM(AJ242:AJ247)</f>
        <v>0</v>
      </c>
      <c r="AK241" s="47">
        <f t="shared" si="222"/>
        <v>1422788</v>
      </c>
      <c r="AL241" s="48">
        <f t="shared" si="222"/>
        <v>0</v>
      </c>
      <c r="AM241" s="45">
        <f t="shared" si="222"/>
        <v>0</v>
      </c>
      <c r="AN241" s="46">
        <f t="shared" si="222"/>
        <v>0</v>
      </c>
      <c r="AO241" s="47">
        <f t="shared" si="222"/>
        <v>0</v>
      </c>
      <c r="AP241" s="48">
        <f t="shared" si="222"/>
        <v>0</v>
      </c>
      <c r="AQ241" s="45">
        <f t="shared" si="222"/>
        <v>0</v>
      </c>
      <c r="AR241" s="46">
        <f t="shared" si="222"/>
        <v>0</v>
      </c>
      <c r="AS241" s="47">
        <f>SUM(AS242:AS247)</f>
        <v>0</v>
      </c>
      <c r="AT241" s="48">
        <f>SUM(AT242:AT247)</f>
        <v>0</v>
      </c>
      <c r="AU241" s="49">
        <f t="shared" si="222"/>
        <v>0</v>
      </c>
      <c r="AV241" s="45">
        <f t="shared" si="222"/>
        <v>0</v>
      </c>
      <c r="AW241" s="56">
        <f t="shared" ref="AW241:BD241" si="223">SUM(AW242:AW247)</f>
        <v>1422788</v>
      </c>
      <c r="AX241" s="66">
        <f t="shared" si="223"/>
        <v>0</v>
      </c>
      <c r="AY241" s="68">
        <f>SUM(AY242:AY247)</f>
        <v>43296852</v>
      </c>
      <c r="AZ241" s="613">
        <f t="shared" si="223"/>
        <v>6379286.0499999998</v>
      </c>
      <c r="BA241" s="68">
        <f t="shared" si="223"/>
        <v>1999486.67</v>
      </c>
      <c r="BB241" s="68">
        <f t="shared" ref="BB241" si="224">SUM(BB242:BB247)</f>
        <v>0</v>
      </c>
      <c r="BC241" s="68">
        <f>+BD241+BB241</f>
        <v>34918079.280000001</v>
      </c>
      <c r="BD241" s="547">
        <f t="shared" si="223"/>
        <v>34918079.280000001</v>
      </c>
      <c r="BE241" s="583">
        <f>(AY241-BD241)/AY241</f>
        <v>0.19351921289797233</v>
      </c>
      <c r="BF241" s="68">
        <f t="shared" ref="BF241" si="225">SUM(BF242:BF247)</f>
        <v>26543403.030000001</v>
      </c>
      <c r="BG241" s="735">
        <f t="shared" ref="BG241" si="226">AZ241/AY241</f>
        <v>0.14733833420499023</v>
      </c>
      <c r="BH241" s="1"/>
      <c r="BI241" s="703">
        <v>8816443.4800000004</v>
      </c>
      <c r="BJ241" s="706">
        <f t="shared" si="193"/>
        <v>26101635.800000001</v>
      </c>
    </row>
    <row r="242" spans="1:62" ht="15.6" customHeight="1" x14ac:dyDescent="0.3">
      <c r="A242" s="386" t="s">
        <v>531</v>
      </c>
      <c r="B242" s="592"/>
      <c r="C242" s="592"/>
      <c r="D242" s="592"/>
      <c r="E242" s="592"/>
      <c r="F242" s="592"/>
      <c r="G242" s="592"/>
      <c r="H242" s="592"/>
      <c r="I242" s="592"/>
      <c r="J242" s="592"/>
      <c r="K242" s="592"/>
      <c r="L242" s="592"/>
      <c r="M242" s="592"/>
      <c r="N242" s="592"/>
      <c r="O242" s="592"/>
      <c r="P242" s="592"/>
      <c r="Q242" s="592"/>
      <c r="R242" s="592"/>
      <c r="S242" s="592"/>
      <c r="T242" s="592"/>
      <c r="U242" s="592"/>
      <c r="V242" s="592"/>
      <c r="W242" s="592"/>
      <c r="X242" s="592"/>
      <c r="Y242" s="592"/>
      <c r="Z242" s="592"/>
      <c r="AA242" s="656" t="s">
        <v>239</v>
      </c>
      <c r="AB242" s="728">
        <v>35956067</v>
      </c>
      <c r="AC242" s="616">
        <v>0</v>
      </c>
      <c r="AH242" s="59">
        <f t="shared" si="198"/>
        <v>35956067</v>
      </c>
      <c r="AI242" s="617">
        <v>0</v>
      </c>
      <c r="AJ242" s="39">
        <v>0</v>
      </c>
      <c r="AK242" s="28">
        <v>0</v>
      </c>
      <c r="AL242" s="29">
        <v>0</v>
      </c>
      <c r="AM242" s="38">
        <v>0</v>
      </c>
      <c r="AN242" s="39">
        <v>0</v>
      </c>
      <c r="AO242" s="28">
        <v>0</v>
      </c>
      <c r="AP242" s="29">
        <v>0</v>
      </c>
      <c r="AQ242" s="38">
        <v>0</v>
      </c>
      <c r="AR242" s="39">
        <v>0</v>
      </c>
      <c r="AS242" s="28">
        <v>0</v>
      </c>
      <c r="AT242" s="29">
        <v>0</v>
      </c>
      <c r="AU242" s="21">
        <v>0</v>
      </c>
      <c r="AV242" s="38">
        <v>0</v>
      </c>
      <c r="AW242" s="55">
        <f>AI242+AK242+AM242+AO242+AQ242+AS242+AV242</f>
        <v>0</v>
      </c>
      <c r="AX242" s="618">
        <f t="shared" ref="AX242:AX247" si="227">AJ242+AL242+AN242+AP242+AR242+AT242+AU242</f>
        <v>0</v>
      </c>
      <c r="AY242" s="62">
        <f t="shared" si="217"/>
        <v>35956067</v>
      </c>
      <c r="AZ242" s="619">
        <f>IFERROR(+VLOOKUP(A242,'Base de Datos'!$A$1:$H$75,7,0),0)</f>
        <v>3666499.05</v>
      </c>
      <c r="BA242" s="62">
        <f>IFERROR(+VLOOKUP(A242,'Base de Datos'!$A$1:$H$75,6,0),0)</f>
        <v>1999486.67</v>
      </c>
      <c r="BB242" s="62">
        <f>IFERROR(+VLOOKUP(A242,'Base de Datos'!$A$1:$H$75,8,0),0)</f>
        <v>0</v>
      </c>
      <c r="BC242" s="68">
        <f>+BD242+BB242</f>
        <v>30290081.280000001</v>
      </c>
      <c r="BD242" s="547">
        <f t="shared" si="213"/>
        <v>30290081.280000001</v>
      </c>
      <c r="BE242" s="622">
        <f t="shared" ref="BE242:BE247" si="228">IFERROR(((AY242-BD242)/AY242),0)</f>
        <v>0.15758079769959263</v>
      </c>
      <c r="BF242" s="62">
        <f>IFERROR(+VLOOKUP(A242,'Base de Datos'!$A$1:$K$75,11,0),0)</f>
        <v>21915405.030000001</v>
      </c>
      <c r="BG242" s="734">
        <f t="shared" ref="BG242:BG247" si="229">IFERROR(+(AZ242/AY242),0)</f>
        <v>0.10197163805485177</v>
      </c>
      <c r="BI242" s="703">
        <v>4016796.48</v>
      </c>
      <c r="BJ242" s="706">
        <f t="shared" si="193"/>
        <v>26273284.800000001</v>
      </c>
    </row>
    <row r="243" spans="1:62" ht="24" hidden="1" customHeight="1" x14ac:dyDescent="0.25">
      <c r="A243" s="386">
        <v>60302</v>
      </c>
      <c r="B243" s="592"/>
      <c r="C243" s="592"/>
      <c r="D243" s="592"/>
      <c r="E243" s="592"/>
      <c r="F243" s="592"/>
      <c r="G243" s="592"/>
      <c r="H243" s="592"/>
      <c r="I243" s="592"/>
      <c r="J243" s="592"/>
      <c r="K243" s="592"/>
      <c r="L243" s="592"/>
      <c r="M243" s="592"/>
      <c r="N243" s="592"/>
      <c r="O243" s="592"/>
      <c r="P243" s="592"/>
      <c r="Q243" s="592"/>
      <c r="R243" s="592"/>
      <c r="S243" s="592"/>
      <c r="T243" s="592"/>
      <c r="U243" s="592"/>
      <c r="V243" s="592"/>
      <c r="W243" s="592"/>
      <c r="X243" s="592"/>
      <c r="Y243" s="592"/>
      <c r="Z243" s="592"/>
      <c r="AA243" s="636" t="s">
        <v>240</v>
      </c>
      <c r="AB243" s="616">
        <v>0</v>
      </c>
      <c r="AC243" s="616">
        <v>0</v>
      </c>
      <c r="AH243" s="59">
        <f t="shared" si="198"/>
        <v>0</v>
      </c>
      <c r="AI243" s="617">
        <v>0</v>
      </c>
      <c r="AJ243" s="39">
        <v>0</v>
      </c>
      <c r="AK243" s="28">
        <v>0</v>
      </c>
      <c r="AL243" s="29">
        <v>0</v>
      </c>
      <c r="AM243" s="38">
        <v>0</v>
      </c>
      <c r="AN243" s="39">
        <v>0</v>
      </c>
      <c r="AO243" s="28">
        <v>0</v>
      </c>
      <c r="AP243" s="29">
        <v>0</v>
      </c>
      <c r="AQ243" s="38">
        <v>0</v>
      </c>
      <c r="AR243" s="39">
        <v>0</v>
      </c>
      <c r="AS243" s="28">
        <v>0</v>
      </c>
      <c r="AT243" s="29">
        <v>0</v>
      </c>
      <c r="AU243" s="21">
        <v>0</v>
      </c>
      <c r="AV243" s="38">
        <v>0</v>
      </c>
      <c r="AW243" s="55">
        <f>AI243+AK243+AM243+AO243+AQ243+AV243</f>
        <v>0</v>
      </c>
      <c r="AX243" s="618">
        <f t="shared" si="227"/>
        <v>0</v>
      </c>
      <c r="AY243" s="62">
        <f t="shared" si="217"/>
        <v>0</v>
      </c>
      <c r="AZ243" s="619">
        <v>0</v>
      </c>
      <c r="BA243" s="62">
        <v>0</v>
      </c>
      <c r="BB243" s="62">
        <v>0</v>
      </c>
      <c r="BC243" s="68">
        <f t="shared" si="212"/>
        <v>0</v>
      </c>
      <c r="BD243" s="548">
        <f t="shared" si="213"/>
        <v>0</v>
      </c>
      <c r="BE243" s="622">
        <f t="shared" si="228"/>
        <v>0</v>
      </c>
      <c r="BF243" s="62">
        <f>IFERROR(+VLOOKUP(A243,'Base de Datos'!$A$1:$K$75,11,0),0)</f>
        <v>0</v>
      </c>
      <c r="BG243" s="734">
        <f t="shared" si="229"/>
        <v>0</v>
      </c>
      <c r="BI243" s="705"/>
      <c r="BJ243" s="706">
        <f t="shared" si="193"/>
        <v>0</v>
      </c>
    </row>
    <row r="244" spans="1:62" ht="12" hidden="1" customHeight="1" x14ac:dyDescent="0.25">
      <c r="A244" s="386">
        <v>60303</v>
      </c>
      <c r="B244" s="592"/>
      <c r="C244" s="592"/>
      <c r="D244" s="592"/>
      <c r="E244" s="592"/>
      <c r="F244" s="592"/>
      <c r="G244" s="592"/>
      <c r="H244" s="592"/>
      <c r="I244" s="592"/>
      <c r="J244" s="592"/>
      <c r="K244" s="592"/>
      <c r="L244" s="592"/>
      <c r="M244" s="592"/>
      <c r="N244" s="592"/>
      <c r="O244" s="592"/>
      <c r="P244" s="592"/>
      <c r="Q244" s="592"/>
      <c r="R244" s="592"/>
      <c r="S244" s="592"/>
      <c r="T244" s="592"/>
      <c r="U244" s="592"/>
      <c r="V244" s="592"/>
      <c r="W244" s="592"/>
      <c r="X244" s="592"/>
      <c r="Y244" s="592"/>
      <c r="Z244" s="592"/>
      <c r="AA244" s="636" t="s">
        <v>241</v>
      </c>
      <c r="AB244" s="616">
        <v>0</v>
      </c>
      <c r="AC244" s="616">
        <v>0</v>
      </c>
      <c r="AH244" s="59">
        <f t="shared" si="198"/>
        <v>0</v>
      </c>
      <c r="AI244" s="617">
        <v>0</v>
      </c>
      <c r="AJ244" s="39">
        <v>0</v>
      </c>
      <c r="AK244" s="28">
        <v>0</v>
      </c>
      <c r="AL244" s="29">
        <v>0</v>
      </c>
      <c r="AM244" s="38">
        <v>0</v>
      </c>
      <c r="AN244" s="39">
        <v>0</v>
      </c>
      <c r="AO244" s="28">
        <v>0</v>
      </c>
      <c r="AP244" s="29">
        <v>0</v>
      </c>
      <c r="AQ244" s="38">
        <v>0</v>
      </c>
      <c r="AR244" s="39">
        <v>0</v>
      </c>
      <c r="AS244" s="28">
        <v>0</v>
      </c>
      <c r="AT244" s="29">
        <v>0</v>
      </c>
      <c r="AU244" s="21">
        <v>0</v>
      </c>
      <c r="AV244" s="38">
        <v>0</v>
      </c>
      <c r="AW244" s="55">
        <f>AI244+AK244+AM244+AO244+AQ244+AV244</f>
        <v>0</v>
      </c>
      <c r="AX244" s="618">
        <f t="shared" si="227"/>
        <v>0</v>
      </c>
      <c r="AY244" s="62">
        <f t="shared" si="217"/>
        <v>0</v>
      </c>
      <c r="AZ244" s="619">
        <v>0</v>
      </c>
      <c r="BA244" s="62">
        <v>0</v>
      </c>
      <c r="BB244" s="62">
        <v>0</v>
      </c>
      <c r="BC244" s="68">
        <f t="shared" si="212"/>
        <v>0</v>
      </c>
      <c r="BD244" s="548">
        <f t="shared" si="213"/>
        <v>0</v>
      </c>
      <c r="BE244" s="622">
        <f t="shared" si="228"/>
        <v>0</v>
      </c>
      <c r="BF244" s="62">
        <f>IFERROR(+VLOOKUP(A244,'Base de Datos'!$A$1:$K$75,11,0),0)</f>
        <v>0</v>
      </c>
      <c r="BG244" s="734">
        <f t="shared" si="229"/>
        <v>0</v>
      </c>
      <c r="BI244" s="705"/>
      <c r="BJ244" s="706">
        <f t="shared" si="193"/>
        <v>0</v>
      </c>
    </row>
    <row r="245" spans="1:62" ht="24" hidden="1" customHeight="1" x14ac:dyDescent="0.25">
      <c r="A245" s="386">
        <v>60304</v>
      </c>
      <c r="B245" s="592"/>
      <c r="C245" s="592"/>
      <c r="D245" s="592"/>
      <c r="E245" s="592"/>
      <c r="F245" s="592"/>
      <c r="G245" s="592"/>
      <c r="H245" s="592"/>
      <c r="I245" s="592"/>
      <c r="J245" s="592"/>
      <c r="K245" s="592"/>
      <c r="L245" s="592"/>
      <c r="M245" s="592"/>
      <c r="N245" s="592"/>
      <c r="O245" s="592"/>
      <c r="P245" s="592"/>
      <c r="Q245" s="592"/>
      <c r="R245" s="592"/>
      <c r="S245" s="592"/>
      <c r="T245" s="592"/>
      <c r="U245" s="592"/>
      <c r="V245" s="592"/>
      <c r="W245" s="592"/>
      <c r="X245" s="592"/>
      <c r="Y245" s="592"/>
      <c r="Z245" s="592"/>
      <c r="AA245" s="636" t="s">
        <v>242</v>
      </c>
      <c r="AB245" s="616">
        <v>0</v>
      </c>
      <c r="AC245" s="616">
        <v>0</v>
      </c>
      <c r="AH245" s="59">
        <f t="shared" si="198"/>
        <v>0</v>
      </c>
      <c r="AI245" s="617">
        <v>0</v>
      </c>
      <c r="AJ245" s="39">
        <v>0</v>
      </c>
      <c r="AK245" s="28">
        <v>0</v>
      </c>
      <c r="AL245" s="29">
        <v>0</v>
      </c>
      <c r="AM245" s="38">
        <v>0</v>
      </c>
      <c r="AN245" s="39">
        <v>0</v>
      </c>
      <c r="AO245" s="28">
        <v>0</v>
      </c>
      <c r="AP245" s="29">
        <v>0</v>
      </c>
      <c r="AQ245" s="38">
        <v>0</v>
      </c>
      <c r="AR245" s="39">
        <v>0</v>
      </c>
      <c r="AS245" s="28">
        <v>0</v>
      </c>
      <c r="AT245" s="29">
        <v>0</v>
      </c>
      <c r="AU245" s="21">
        <v>0</v>
      </c>
      <c r="AV245" s="38">
        <v>0</v>
      </c>
      <c r="AW245" s="55">
        <f>AI245+AK245+AM245+AO245+AQ245+AV245</f>
        <v>0</v>
      </c>
      <c r="AX245" s="618">
        <f t="shared" si="227"/>
        <v>0</v>
      </c>
      <c r="AY245" s="62">
        <f t="shared" si="217"/>
        <v>0</v>
      </c>
      <c r="AZ245" s="619">
        <v>0</v>
      </c>
      <c r="BA245" s="62">
        <v>0</v>
      </c>
      <c r="BB245" s="62">
        <v>0</v>
      </c>
      <c r="BC245" s="68">
        <f t="shared" si="212"/>
        <v>0</v>
      </c>
      <c r="BD245" s="548">
        <f t="shared" si="213"/>
        <v>0</v>
      </c>
      <c r="BE245" s="622">
        <f t="shared" si="228"/>
        <v>0</v>
      </c>
      <c r="BF245" s="62">
        <f>IFERROR(+VLOOKUP(A245,'Base de Datos'!$A$1:$K$75,11,0),0)</f>
        <v>0</v>
      </c>
      <c r="BG245" s="734">
        <f t="shared" si="229"/>
        <v>0</v>
      </c>
      <c r="BI245" s="705"/>
      <c r="BJ245" s="706">
        <f t="shared" si="193"/>
        <v>0</v>
      </c>
    </row>
    <row r="246" spans="1:62" ht="24" hidden="1" customHeight="1" x14ac:dyDescent="0.25">
      <c r="A246" s="386">
        <v>60305</v>
      </c>
      <c r="B246" s="592"/>
      <c r="C246" s="592"/>
      <c r="D246" s="592"/>
      <c r="E246" s="592"/>
      <c r="F246" s="592"/>
      <c r="G246" s="592"/>
      <c r="H246" s="592"/>
      <c r="I246" s="592"/>
      <c r="J246" s="592"/>
      <c r="K246" s="592"/>
      <c r="L246" s="592"/>
      <c r="M246" s="592"/>
      <c r="N246" s="592"/>
      <c r="O246" s="592"/>
      <c r="P246" s="592"/>
      <c r="Q246" s="592"/>
      <c r="R246" s="592"/>
      <c r="S246" s="592"/>
      <c r="T246" s="592"/>
      <c r="U246" s="592"/>
      <c r="V246" s="592"/>
      <c r="W246" s="592"/>
      <c r="X246" s="592"/>
      <c r="Y246" s="592"/>
      <c r="Z246" s="592"/>
      <c r="AA246" s="636" t="s">
        <v>243</v>
      </c>
      <c r="AB246" s="616">
        <v>0</v>
      </c>
      <c r="AC246" s="616">
        <v>0</v>
      </c>
      <c r="AH246" s="59">
        <f t="shared" si="198"/>
        <v>0</v>
      </c>
      <c r="AI246" s="617">
        <v>0</v>
      </c>
      <c r="AJ246" s="39">
        <v>0</v>
      </c>
      <c r="AK246" s="28">
        <v>0</v>
      </c>
      <c r="AL246" s="29">
        <v>0</v>
      </c>
      <c r="AM246" s="38">
        <v>0</v>
      </c>
      <c r="AN246" s="39">
        <v>0</v>
      </c>
      <c r="AO246" s="28">
        <v>0</v>
      </c>
      <c r="AP246" s="29">
        <v>0</v>
      </c>
      <c r="AQ246" s="38">
        <v>0</v>
      </c>
      <c r="AR246" s="39">
        <v>0</v>
      </c>
      <c r="AS246" s="28">
        <v>0</v>
      </c>
      <c r="AT246" s="29">
        <v>0</v>
      </c>
      <c r="AU246" s="21">
        <v>0</v>
      </c>
      <c r="AV246" s="38">
        <v>0</v>
      </c>
      <c r="AW246" s="55">
        <f>AI246+AK246+AM246+AO246+AQ246+AV246</f>
        <v>0</v>
      </c>
      <c r="AX246" s="618">
        <f t="shared" si="227"/>
        <v>0</v>
      </c>
      <c r="AY246" s="62">
        <f t="shared" si="217"/>
        <v>0</v>
      </c>
      <c r="AZ246" s="619">
        <v>0</v>
      </c>
      <c r="BA246" s="62">
        <v>0</v>
      </c>
      <c r="BB246" s="62">
        <v>0</v>
      </c>
      <c r="BC246" s="68">
        <f t="shared" si="212"/>
        <v>0</v>
      </c>
      <c r="BD246" s="548">
        <f t="shared" si="213"/>
        <v>0</v>
      </c>
      <c r="BE246" s="622">
        <f t="shared" si="228"/>
        <v>0</v>
      </c>
      <c r="BF246" s="62">
        <f>IFERROR(+VLOOKUP(A246,'Base de Datos'!$A$1:$K$75,11,0),0)</f>
        <v>0</v>
      </c>
      <c r="BG246" s="734">
        <f t="shared" si="229"/>
        <v>0</v>
      </c>
      <c r="BI246" s="705"/>
      <c r="BJ246" s="706">
        <f t="shared" si="193"/>
        <v>0</v>
      </c>
    </row>
    <row r="247" spans="1:62" ht="14.4" customHeight="1" x14ac:dyDescent="0.3">
      <c r="A247" s="386" t="s">
        <v>532</v>
      </c>
      <c r="B247" s="592"/>
      <c r="C247" s="592"/>
      <c r="D247" s="592"/>
      <c r="E247" s="592"/>
      <c r="F247" s="592"/>
      <c r="G247" s="592"/>
      <c r="H247" s="592"/>
      <c r="I247" s="592"/>
      <c r="J247" s="592"/>
      <c r="K247" s="592"/>
      <c r="L247" s="592"/>
      <c r="M247" s="592"/>
      <c r="N247" s="592"/>
      <c r="O247" s="592"/>
      <c r="P247" s="592"/>
      <c r="Q247" s="592"/>
      <c r="R247" s="592"/>
      <c r="S247" s="592"/>
      <c r="T247" s="592"/>
      <c r="U247" s="592"/>
      <c r="V247" s="592"/>
      <c r="W247" s="592"/>
      <c r="X247" s="592"/>
      <c r="Y247" s="592"/>
      <c r="Z247" s="592"/>
      <c r="AA247" s="636" t="s">
        <v>244</v>
      </c>
      <c r="AB247" s="728">
        <v>5917997</v>
      </c>
      <c r="AC247" s="616">
        <v>0</v>
      </c>
      <c r="AH247" s="59">
        <f t="shared" si="198"/>
        <v>5917997</v>
      </c>
      <c r="AI247" s="617"/>
      <c r="AJ247" s="39">
        <v>0</v>
      </c>
      <c r="AK247" s="28">
        <v>1422788</v>
      </c>
      <c r="AL247" s="29">
        <v>0</v>
      </c>
      <c r="AM247" s="38"/>
      <c r="AN247" s="39">
        <v>0</v>
      </c>
      <c r="AO247" s="28">
        <v>0</v>
      </c>
      <c r="AP247" s="29">
        <v>0</v>
      </c>
      <c r="AQ247" s="38">
        <v>0</v>
      </c>
      <c r="AR247" s="39">
        <v>0</v>
      </c>
      <c r="AS247" s="28">
        <v>0</v>
      </c>
      <c r="AT247" s="29">
        <v>0</v>
      </c>
      <c r="AU247" s="21">
        <v>0</v>
      </c>
      <c r="AV247" s="38">
        <v>0</v>
      </c>
      <c r="AW247" s="55">
        <f>AI247+AK247+AM247+AO247+AQ247+AS247+AV247</f>
        <v>1422788</v>
      </c>
      <c r="AX247" s="618">
        <f t="shared" si="227"/>
        <v>0</v>
      </c>
      <c r="AY247" s="62">
        <f>AH247+AW247-AX247</f>
        <v>7340785</v>
      </c>
      <c r="AZ247" s="619">
        <f>IFERROR(+VLOOKUP(A247,'Base de Datos'!$A$1:$H$75,7,0),0)</f>
        <v>2712787</v>
      </c>
      <c r="BA247" s="62">
        <f>IFERROR(+VLOOKUP(A247,'Base de Datos'!$A$1:$H$75,6,0),0)</f>
        <v>0</v>
      </c>
      <c r="BB247" s="62">
        <f>IFERROR(+VLOOKUP(A247,'Base de Datos'!$A$1:$H$75,8,0),0)</f>
        <v>0</v>
      </c>
      <c r="BC247" s="68">
        <f>+BD247+BB247</f>
        <v>4627998</v>
      </c>
      <c r="BD247" s="548">
        <f t="shared" si="213"/>
        <v>4627998</v>
      </c>
      <c r="BE247" s="622">
        <f t="shared" si="228"/>
        <v>0.36954998682021062</v>
      </c>
      <c r="BF247" s="62">
        <f>IFERROR(+VLOOKUP(A247,'Base de Datos'!$A$1:$K$75,11,0),0)</f>
        <v>4627998</v>
      </c>
      <c r="BG247" s="734">
        <f t="shared" si="229"/>
        <v>0.36954998682021062</v>
      </c>
      <c r="BI247" s="703">
        <v>4799647</v>
      </c>
      <c r="BJ247" s="706">
        <f t="shared" si="193"/>
        <v>-171649</v>
      </c>
    </row>
    <row r="248" spans="1:62" s="42" customFormat="1" ht="48" hidden="1" customHeight="1" x14ac:dyDescent="0.35">
      <c r="A248" s="387">
        <v>604</v>
      </c>
      <c r="B248" s="638"/>
      <c r="C248" s="638"/>
      <c r="D248" s="638"/>
      <c r="E248" s="638"/>
      <c r="F248" s="638"/>
      <c r="G248" s="638"/>
      <c r="H248" s="638"/>
      <c r="I248" s="638"/>
      <c r="J248" s="638"/>
      <c r="K248" s="638"/>
      <c r="L248" s="638"/>
      <c r="M248" s="638"/>
      <c r="N248" s="638"/>
      <c r="O248" s="638"/>
      <c r="P248" s="638"/>
      <c r="Q248" s="638"/>
      <c r="R248" s="638"/>
      <c r="S248" s="638"/>
      <c r="T248" s="638"/>
      <c r="U248" s="638"/>
      <c r="V248" s="638"/>
      <c r="W248" s="638"/>
      <c r="X248" s="638"/>
      <c r="Y248" s="638"/>
      <c r="Z248" s="638"/>
      <c r="AA248" s="651" t="s">
        <v>245</v>
      </c>
      <c r="AB248" s="673">
        <f>SUM(AB249:AB252)</f>
        <v>0</v>
      </c>
      <c r="AC248" s="673">
        <f>SUM(AC249:AC252)</f>
        <v>0</v>
      </c>
      <c r="AD248" s="42">
        <f>SUM(AD249:AD252)</f>
        <v>0</v>
      </c>
      <c r="AG248" s="42">
        <f>SUM(AG249:AG252)</f>
        <v>0</v>
      </c>
      <c r="AH248" s="61">
        <f t="shared" si="198"/>
        <v>0</v>
      </c>
      <c r="AI248" s="674">
        <f>SUM(AI249:AI252)</f>
        <v>0</v>
      </c>
      <c r="AJ248" s="674">
        <f t="shared" ref="AJ248:AV248" si="230">SUM(AJ249:AJ252)</f>
        <v>0</v>
      </c>
      <c r="AK248" s="673">
        <f t="shared" si="230"/>
        <v>0</v>
      </c>
      <c r="AL248" s="673">
        <f t="shared" si="230"/>
        <v>0</v>
      </c>
      <c r="AM248" s="674">
        <f t="shared" si="230"/>
        <v>0</v>
      </c>
      <c r="AN248" s="674">
        <f t="shared" si="230"/>
        <v>0</v>
      </c>
      <c r="AO248" s="673">
        <f t="shared" si="230"/>
        <v>0</v>
      </c>
      <c r="AP248" s="673">
        <f t="shared" si="230"/>
        <v>0</v>
      </c>
      <c r="AQ248" s="674">
        <f t="shared" si="230"/>
        <v>0</v>
      </c>
      <c r="AR248" s="674">
        <f t="shared" si="230"/>
        <v>0</v>
      </c>
      <c r="AS248" s="673">
        <f>SUM(AS249:AS252)</f>
        <v>0</v>
      </c>
      <c r="AT248" s="673">
        <f>SUM(AT249:AT252)</f>
        <v>0</v>
      </c>
      <c r="AU248" s="673">
        <f t="shared" si="230"/>
        <v>0</v>
      </c>
      <c r="AV248" s="674">
        <f t="shared" si="230"/>
        <v>0</v>
      </c>
      <c r="AW248" s="58">
        <f>SUM(AW249:AW252)</f>
        <v>0</v>
      </c>
      <c r="AX248" s="675">
        <f>AJ248+AL248+AN248+AP248+AR248+AT248+AU248</f>
        <v>0</v>
      </c>
      <c r="AY248" s="68">
        <f>SUM(AY249:AY252)</f>
        <v>0</v>
      </c>
      <c r="AZ248" s="613">
        <f>SUM(AZ249:AZ252)</f>
        <v>0</v>
      </c>
      <c r="BA248" s="68">
        <f>SUM(BA249:BA252)</f>
        <v>0</v>
      </c>
      <c r="BB248" s="68">
        <f>SUM(BB249:BB252)</f>
        <v>0</v>
      </c>
      <c r="BC248" s="68">
        <f t="shared" si="212"/>
        <v>0</v>
      </c>
      <c r="BD248" s="547">
        <f>SUM(BD249:BD252)</f>
        <v>0</v>
      </c>
      <c r="BE248" s="634">
        <v>0</v>
      </c>
      <c r="BF248" s="68">
        <f>SUM(BF249:BF252)</f>
        <v>0</v>
      </c>
      <c r="BG248" s="736">
        <v>0</v>
      </c>
      <c r="BH248" s="1"/>
      <c r="BI248" s="712"/>
      <c r="BJ248" s="706">
        <f t="shared" si="193"/>
        <v>0</v>
      </c>
    </row>
    <row r="249" spans="1:62" ht="24" hidden="1" customHeight="1" x14ac:dyDescent="0.25">
      <c r="A249" s="386">
        <v>60401</v>
      </c>
      <c r="B249" s="592"/>
      <c r="C249" s="592"/>
      <c r="D249" s="592"/>
      <c r="E249" s="592"/>
      <c r="F249" s="592"/>
      <c r="G249" s="592"/>
      <c r="H249" s="592"/>
      <c r="I249" s="592"/>
      <c r="J249" s="592"/>
      <c r="K249" s="592"/>
      <c r="L249" s="592"/>
      <c r="M249" s="592"/>
      <c r="N249" s="592"/>
      <c r="O249" s="592"/>
      <c r="P249" s="592"/>
      <c r="Q249" s="592"/>
      <c r="R249" s="592"/>
      <c r="S249" s="592"/>
      <c r="T249" s="592"/>
      <c r="U249" s="592"/>
      <c r="V249" s="592"/>
      <c r="W249" s="592"/>
      <c r="X249" s="592"/>
      <c r="Y249" s="592"/>
      <c r="Z249" s="592"/>
      <c r="AA249" s="636" t="s">
        <v>246</v>
      </c>
      <c r="AB249" s="616">
        <v>0</v>
      </c>
      <c r="AC249" s="616">
        <v>0</v>
      </c>
      <c r="AH249" s="59">
        <f t="shared" si="198"/>
        <v>0</v>
      </c>
      <c r="AI249" s="617">
        <v>0</v>
      </c>
      <c r="AJ249" s="39">
        <v>0</v>
      </c>
      <c r="AK249" s="28">
        <v>0</v>
      </c>
      <c r="AL249" s="29">
        <v>0</v>
      </c>
      <c r="AM249" s="38">
        <v>0</v>
      </c>
      <c r="AN249" s="39">
        <v>0</v>
      </c>
      <c r="AO249" s="28">
        <v>0</v>
      </c>
      <c r="AP249" s="29">
        <v>0</v>
      </c>
      <c r="AQ249" s="38">
        <v>0</v>
      </c>
      <c r="AR249" s="39">
        <v>0</v>
      </c>
      <c r="AS249" s="28">
        <v>0</v>
      </c>
      <c r="AT249" s="29">
        <v>0</v>
      </c>
      <c r="AU249" s="21">
        <v>0</v>
      </c>
      <c r="AV249" s="38">
        <v>0</v>
      </c>
      <c r="AW249" s="55">
        <f>AI249+AK249+AM249+AO249+AQ249+AV249</f>
        <v>0</v>
      </c>
      <c r="AX249" s="618">
        <f>AJ249+AL249+AN249+AP249+AR249+AU249</f>
        <v>0</v>
      </c>
      <c r="AY249" s="62">
        <f t="shared" si="217"/>
        <v>0</v>
      </c>
      <c r="AZ249" s="619">
        <v>0</v>
      </c>
      <c r="BA249" s="62">
        <v>0</v>
      </c>
      <c r="BB249" s="62">
        <v>0</v>
      </c>
      <c r="BC249" s="68">
        <f t="shared" si="212"/>
        <v>0</v>
      </c>
      <c r="BD249" s="548">
        <f t="shared" si="213"/>
        <v>0</v>
      </c>
      <c r="BE249" s="627">
        <v>0</v>
      </c>
      <c r="BF249" s="62">
        <v>0</v>
      </c>
      <c r="BG249" s="746">
        <v>0</v>
      </c>
      <c r="BI249" s="705"/>
      <c r="BJ249" s="706">
        <f t="shared" si="193"/>
        <v>0</v>
      </c>
    </row>
    <row r="250" spans="1:62" ht="24" hidden="1" customHeight="1" x14ac:dyDescent="0.25">
      <c r="A250" s="386">
        <v>60402</v>
      </c>
      <c r="B250" s="592"/>
      <c r="C250" s="592"/>
      <c r="D250" s="592"/>
      <c r="E250" s="592"/>
      <c r="F250" s="592"/>
      <c r="G250" s="592"/>
      <c r="H250" s="592"/>
      <c r="I250" s="592"/>
      <c r="J250" s="592"/>
      <c r="K250" s="592"/>
      <c r="L250" s="592"/>
      <c r="M250" s="592"/>
      <c r="N250" s="592"/>
      <c r="O250" s="592"/>
      <c r="P250" s="592"/>
      <c r="Q250" s="592"/>
      <c r="R250" s="592"/>
      <c r="S250" s="592"/>
      <c r="T250" s="592"/>
      <c r="U250" s="592"/>
      <c r="V250" s="592"/>
      <c r="W250" s="592"/>
      <c r="X250" s="592"/>
      <c r="Y250" s="592"/>
      <c r="Z250" s="592"/>
      <c r="AA250" s="636" t="s">
        <v>247</v>
      </c>
      <c r="AB250" s="616">
        <v>0</v>
      </c>
      <c r="AC250" s="616">
        <v>0</v>
      </c>
      <c r="AH250" s="59">
        <f t="shared" si="198"/>
        <v>0</v>
      </c>
      <c r="AI250" s="617">
        <v>0</v>
      </c>
      <c r="AJ250" s="39">
        <v>0</v>
      </c>
      <c r="AK250" s="28">
        <v>0</v>
      </c>
      <c r="AL250" s="29">
        <v>0</v>
      </c>
      <c r="AM250" s="38">
        <v>0</v>
      </c>
      <c r="AN250" s="39">
        <v>0</v>
      </c>
      <c r="AO250" s="28">
        <v>0</v>
      </c>
      <c r="AP250" s="29">
        <v>0</v>
      </c>
      <c r="AQ250" s="38">
        <v>0</v>
      </c>
      <c r="AR250" s="39">
        <v>0</v>
      </c>
      <c r="AS250" s="28">
        <v>0</v>
      </c>
      <c r="AT250" s="29">
        <v>0</v>
      </c>
      <c r="AU250" s="21">
        <v>0</v>
      </c>
      <c r="AV250" s="38">
        <v>0</v>
      </c>
      <c r="AW250" s="55">
        <f>AI250+AK250+AM250+AO250+AQ250+AS250+AV250</f>
        <v>0</v>
      </c>
      <c r="AX250" s="618">
        <f>AJ250+AL250+AN250+AP250+AR250+AT250+AU250</f>
        <v>0</v>
      </c>
      <c r="AY250" s="62">
        <f t="shared" si="217"/>
        <v>0</v>
      </c>
      <c r="AZ250" s="619">
        <v>0</v>
      </c>
      <c r="BA250" s="62">
        <v>0</v>
      </c>
      <c r="BB250" s="62">
        <v>0</v>
      </c>
      <c r="BC250" s="68">
        <f t="shared" si="212"/>
        <v>0</v>
      </c>
      <c r="BD250" s="548">
        <f t="shared" si="213"/>
        <v>0</v>
      </c>
      <c r="BE250" s="627">
        <v>0</v>
      </c>
      <c r="BF250" s="62">
        <v>0</v>
      </c>
      <c r="BG250" s="746">
        <v>0</v>
      </c>
      <c r="BI250" s="705"/>
      <c r="BJ250" s="706">
        <f t="shared" si="193"/>
        <v>0</v>
      </c>
    </row>
    <row r="251" spans="1:62" ht="24" hidden="1" customHeight="1" x14ac:dyDescent="0.25">
      <c r="A251" s="386">
        <v>60403</v>
      </c>
      <c r="B251" s="592"/>
      <c r="C251" s="592"/>
      <c r="D251" s="592"/>
      <c r="E251" s="592"/>
      <c r="F251" s="592"/>
      <c r="G251" s="592"/>
      <c r="H251" s="592"/>
      <c r="I251" s="592"/>
      <c r="J251" s="592"/>
      <c r="K251" s="592"/>
      <c r="L251" s="592"/>
      <c r="M251" s="592"/>
      <c r="N251" s="592"/>
      <c r="O251" s="592"/>
      <c r="P251" s="592"/>
      <c r="Q251" s="592"/>
      <c r="R251" s="592"/>
      <c r="S251" s="592"/>
      <c r="T251" s="592"/>
      <c r="U251" s="592"/>
      <c r="V251" s="592"/>
      <c r="W251" s="592"/>
      <c r="X251" s="592"/>
      <c r="Y251" s="592"/>
      <c r="Z251" s="592"/>
      <c r="AA251" s="636" t="s">
        <v>248</v>
      </c>
      <c r="AB251" s="616">
        <v>0</v>
      </c>
      <c r="AC251" s="616">
        <v>0</v>
      </c>
      <c r="AH251" s="59">
        <f t="shared" si="198"/>
        <v>0</v>
      </c>
      <c r="AI251" s="617">
        <v>0</v>
      </c>
      <c r="AJ251" s="39">
        <v>0</v>
      </c>
      <c r="AK251" s="28">
        <v>0</v>
      </c>
      <c r="AL251" s="29">
        <v>0</v>
      </c>
      <c r="AM251" s="38">
        <v>0</v>
      </c>
      <c r="AN251" s="39">
        <v>0</v>
      </c>
      <c r="AO251" s="28">
        <v>0</v>
      </c>
      <c r="AP251" s="29">
        <v>0</v>
      </c>
      <c r="AQ251" s="38">
        <v>0</v>
      </c>
      <c r="AR251" s="39">
        <v>0</v>
      </c>
      <c r="AS251" s="28">
        <v>0</v>
      </c>
      <c r="AT251" s="29">
        <v>0</v>
      </c>
      <c r="AU251" s="21">
        <v>0</v>
      </c>
      <c r="AV251" s="38">
        <v>0</v>
      </c>
      <c r="AW251" s="55">
        <f>AI251+AK251+AM251+AO251+AQ251+AV251</f>
        <v>0</v>
      </c>
      <c r="AX251" s="618">
        <f>AJ251+AL251+AN251+AP251+AR251+AU251</f>
        <v>0</v>
      </c>
      <c r="AY251" s="62">
        <f t="shared" si="217"/>
        <v>0</v>
      </c>
      <c r="AZ251" s="619">
        <v>0</v>
      </c>
      <c r="BA251" s="62">
        <v>0</v>
      </c>
      <c r="BB251" s="62">
        <v>0</v>
      </c>
      <c r="BC251" s="68">
        <f t="shared" si="212"/>
        <v>0</v>
      </c>
      <c r="BD251" s="548">
        <f t="shared" si="213"/>
        <v>0</v>
      </c>
      <c r="BE251" s="627">
        <v>0</v>
      </c>
      <c r="BF251" s="62">
        <v>0</v>
      </c>
      <c r="BG251" s="746">
        <v>0</v>
      </c>
      <c r="BI251" s="705"/>
      <c r="BJ251" s="706">
        <f t="shared" si="193"/>
        <v>0</v>
      </c>
    </row>
    <row r="252" spans="1:62" ht="36" hidden="1" customHeight="1" x14ac:dyDescent="0.25">
      <c r="A252" s="386">
        <v>60404</v>
      </c>
      <c r="B252" s="592"/>
      <c r="C252" s="592"/>
      <c r="D252" s="592"/>
      <c r="E252" s="592"/>
      <c r="F252" s="592"/>
      <c r="G252" s="592"/>
      <c r="H252" s="592"/>
      <c r="I252" s="592"/>
      <c r="J252" s="592"/>
      <c r="K252" s="592"/>
      <c r="L252" s="592"/>
      <c r="M252" s="592"/>
      <c r="N252" s="592"/>
      <c r="O252" s="592"/>
      <c r="P252" s="592"/>
      <c r="Q252" s="592"/>
      <c r="R252" s="592"/>
      <c r="S252" s="592"/>
      <c r="T252" s="592"/>
      <c r="U252" s="592"/>
      <c r="V252" s="592"/>
      <c r="W252" s="592"/>
      <c r="X252" s="592"/>
      <c r="Y252" s="592"/>
      <c r="Z252" s="592"/>
      <c r="AA252" s="636" t="s">
        <v>249</v>
      </c>
      <c r="AB252" s="616">
        <v>0</v>
      </c>
      <c r="AC252" s="616">
        <v>0</v>
      </c>
      <c r="AH252" s="59">
        <f t="shared" si="198"/>
        <v>0</v>
      </c>
      <c r="AI252" s="617">
        <v>0</v>
      </c>
      <c r="AJ252" s="39">
        <v>0</v>
      </c>
      <c r="AK252" s="28">
        <v>0</v>
      </c>
      <c r="AL252" s="29">
        <v>0</v>
      </c>
      <c r="AM252" s="38">
        <v>0</v>
      </c>
      <c r="AN252" s="39">
        <v>0</v>
      </c>
      <c r="AO252" s="28">
        <v>0</v>
      </c>
      <c r="AP252" s="29">
        <v>0</v>
      </c>
      <c r="AQ252" s="38">
        <v>0</v>
      </c>
      <c r="AR252" s="39">
        <v>0</v>
      </c>
      <c r="AS252" s="28">
        <v>0</v>
      </c>
      <c r="AT252" s="29">
        <v>0</v>
      </c>
      <c r="AU252" s="21">
        <v>0</v>
      </c>
      <c r="AV252" s="38">
        <v>0</v>
      </c>
      <c r="AW252" s="55">
        <f>AI252+AK252+AM252+AO252+AQ252+AV252</f>
        <v>0</v>
      </c>
      <c r="AX252" s="618">
        <f>AJ252+AL252+AN252+AP252+AR252+AU252</f>
        <v>0</v>
      </c>
      <c r="AY252" s="62">
        <f t="shared" si="217"/>
        <v>0</v>
      </c>
      <c r="AZ252" s="619">
        <v>0</v>
      </c>
      <c r="BA252" s="62">
        <v>0</v>
      </c>
      <c r="BB252" s="62">
        <v>0</v>
      </c>
      <c r="BC252" s="68">
        <f t="shared" si="212"/>
        <v>0</v>
      </c>
      <c r="BD252" s="548">
        <f t="shared" si="213"/>
        <v>0</v>
      </c>
      <c r="BE252" s="625" t="e">
        <f>(AY252-BD252)/AY252</f>
        <v>#DIV/0!</v>
      </c>
      <c r="BF252" s="62">
        <v>0</v>
      </c>
      <c r="BG252" s="736" t="e">
        <f>AZ252/AY252</f>
        <v>#DIV/0!</v>
      </c>
      <c r="BI252" s="705"/>
      <c r="BJ252" s="706">
        <f t="shared" si="193"/>
        <v>0</v>
      </c>
    </row>
    <row r="253" spans="1:62" s="42" customFormat="1" ht="36" hidden="1" customHeight="1" x14ac:dyDescent="0.25">
      <c r="A253" s="384">
        <v>605</v>
      </c>
      <c r="B253" s="385"/>
      <c r="C253" s="385"/>
      <c r="D253" s="385"/>
      <c r="E253" s="385"/>
      <c r="F253" s="385"/>
      <c r="G253" s="385"/>
      <c r="H253" s="385"/>
      <c r="I253" s="385"/>
      <c r="J253" s="385"/>
      <c r="K253" s="385"/>
      <c r="L253" s="385"/>
      <c r="M253" s="385"/>
      <c r="N253" s="385"/>
      <c r="O253" s="385"/>
      <c r="P253" s="385"/>
      <c r="Q253" s="385"/>
      <c r="R253" s="385"/>
      <c r="S253" s="385"/>
      <c r="T253" s="385"/>
      <c r="U253" s="385"/>
      <c r="V253" s="385"/>
      <c r="W253" s="385"/>
      <c r="X253" s="385"/>
      <c r="Y253" s="385"/>
      <c r="Z253" s="385"/>
      <c r="AA253" s="86" t="s">
        <v>250</v>
      </c>
      <c r="AB253" s="43">
        <f>AB254</f>
        <v>0</v>
      </c>
      <c r="AC253" s="43">
        <f>AC254</f>
        <v>0</v>
      </c>
      <c r="AD253" s="50">
        <f>AD254</f>
        <v>0</v>
      </c>
      <c r="AE253" s="50"/>
      <c r="AF253" s="50"/>
      <c r="AG253" s="50">
        <f>AG254</f>
        <v>0</v>
      </c>
      <c r="AH253" s="61">
        <f t="shared" si="198"/>
        <v>0</v>
      </c>
      <c r="AI253" s="375">
        <f>AI254</f>
        <v>0</v>
      </c>
      <c r="AJ253" s="46">
        <f t="shared" ref="AJ253:AV253" si="231">AJ254</f>
        <v>0</v>
      </c>
      <c r="AK253" s="47">
        <f t="shared" si="231"/>
        <v>0</v>
      </c>
      <c r="AL253" s="48">
        <f t="shared" si="231"/>
        <v>0</v>
      </c>
      <c r="AM253" s="45">
        <f t="shared" si="231"/>
        <v>0</v>
      </c>
      <c r="AN253" s="46">
        <f t="shared" si="231"/>
        <v>0</v>
      </c>
      <c r="AO253" s="47">
        <f t="shared" si="231"/>
        <v>0</v>
      </c>
      <c r="AP253" s="48">
        <f t="shared" si="231"/>
        <v>0</v>
      </c>
      <c r="AQ253" s="45">
        <f t="shared" si="231"/>
        <v>0</v>
      </c>
      <c r="AR253" s="46">
        <f t="shared" si="231"/>
        <v>0</v>
      </c>
      <c r="AS253" s="47">
        <f t="shared" si="231"/>
        <v>0</v>
      </c>
      <c r="AT253" s="48">
        <f t="shared" si="231"/>
        <v>0</v>
      </c>
      <c r="AU253" s="49">
        <f t="shared" si="231"/>
        <v>0</v>
      </c>
      <c r="AV253" s="45">
        <f t="shared" si="231"/>
        <v>0</v>
      </c>
      <c r="AW253" s="56">
        <f t="shared" ref="AW253:BF253" si="232">AW254</f>
        <v>0</v>
      </c>
      <c r="AX253" s="66">
        <f t="shared" si="232"/>
        <v>0</v>
      </c>
      <c r="AY253" s="68">
        <f t="shared" si="232"/>
        <v>0</v>
      </c>
      <c r="AZ253" s="613">
        <f t="shared" si="232"/>
        <v>0</v>
      </c>
      <c r="BA253" s="68">
        <f t="shared" si="232"/>
        <v>0</v>
      </c>
      <c r="BB253" s="68">
        <f t="shared" si="232"/>
        <v>0</v>
      </c>
      <c r="BC253" s="68">
        <f t="shared" si="212"/>
        <v>0</v>
      </c>
      <c r="BD253" s="547">
        <f t="shared" si="232"/>
        <v>0</v>
      </c>
      <c r="BE253" s="634">
        <v>0</v>
      </c>
      <c r="BF253" s="68">
        <f t="shared" si="232"/>
        <v>0</v>
      </c>
      <c r="BG253" s="736" t="s">
        <v>0</v>
      </c>
      <c r="BH253" s="1"/>
      <c r="BI253" s="712"/>
      <c r="BJ253" s="706">
        <f t="shared" si="193"/>
        <v>0</v>
      </c>
    </row>
    <row r="254" spans="1:62" ht="24" hidden="1" customHeight="1" x14ac:dyDescent="0.25">
      <c r="A254" s="386">
        <v>60501</v>
      </c>
      <c r="B254" s="592"/>
      <c r="C254" s="592"/>
      <c r="D254" s="592"/>
      <c r="E254" s="592"/>
      <c r="F254" s="592"/>
      <c r="G254" s="592"/>
      <c r="H254" s="592"/>
      <c r="I254" s="592"/>
      <c r="J254" s="592"/>
      <c r="K254" s="592"/>
      <c r="L254" s="592"/>
      <c r="M254" s="592"/>
      <c r="N254" s="592"/>
      <c r="O254" s="592"/>
      <c r="P254" s="592"/>
      <c r="Q254" s="592"/>
      <c r="R254" s="592"/>
      <c r="S254" s="592"/>
      <c r="T254" s="592"/>
      <c r="U254" s="592"/>
      <c r="V254" s="592"/>
      <c r="W254" s="592"/>
      <c r="X254" s="592"/>
      <c r="Y254" s="592"/>
      <c r="Z254" s="592"/>
      <c r="AA254" s="636" t="s">
        <v>251</v>
      </c>
      <c r="AB254" s="616"/>
      <c r="AC254" s="616"/>
      <c r="AH254" s="59">
        <f t="shared" si="198"/>
        <v>0</v>
      </c>
      <c r="AI254" s="617"/>
      <c r="AJ254" s="39"/>
      <c r="AK254" s="28"/>
      <c r="AL254" s="29"/>
      <c r="AM254" s="38"/>
      <c r="AN254" s="39"/>
      <c r="AO254" s="28"/>
      <c r="AP254" s="29"/>
      <c r="AQ254" s="38"/>
      <c r="AR254" s="39"/>
      <c r="AS254" s="28"/>
      <c r="AT254" s="29"/>
      <c r="AU254" s="21"/>
      <c r="AV254" s="38"/>
      <c r="AW254" s="55">
        <f>AI254+AK254+AM254+AO254+AQ254+AV254</f>
        <v>0</v>
      </c>
      <c r="AX254" s="618">
        <f>AJ254+AL254+AN254+AP254+AR254+AU254</f>
        <v>0</v>
      </c>
      <c r="AY254" s="62">
        <f t="shared" si="217"/>
        <v>0</v>
      </c>
      <c r="AZ254" s="619"/>
      <c r="BA254" s="62"/>
      <c r="BB254" s="62"/>
      <c r="BC254" s="68">
        <f t="shared" si="212"/>
        <v>0</v>
      </c>
      <c r="BD254" s="548">
        <f t="shared" si="213"/>
        <v>0</v>
      </c>
      <c r="BE254" s="627"/>
      <c r="BF254" s="62"/>
      <c r="BG254" s="746"/>
      <c r="BI254" s="705"/>
      <c r="BJ254" s="706">
        <f t="shared" si="193"/>
        <v>0</v>
      </c>
    </row>
    <row r="255" spans="1:62" s="42" customFormat="1" ht="10.95" customHeight="1" x14ac:dyDescent="0.25">
      <c r="A255" s="384">
        <v>606</v>
      </c>
      <c r="B255" s="385"/>
      <c r="C255" s="385"/>
      <c r="D255" s="385"/>
      <c r="E255" s="385"/>
      <c r="F255" s="385"/>
      <c r="G255" s="385"/>
      <c r="H255" s="385"/>
      <c r="I255" s="385"/>
      <c r="J255" s="385"/>
      <c r="K255" s="385"/>
      <c r="L255" s="385"/>
      <c r="M255" s="385"/>
      <c r="N255" s="385"/>
      <c r="O255" s="385"/>
      <c r="P255" s="385"/>
      <c r="Q255" s="385"/>
      <c r="R255" s="385"/>
      <c r="S255" s="385"/>
      <c r="T255" s="385"/>
      <c r="U255" s="385"/>
      <c r="V255" s="385"/>
      <c r="W255" s="385"/>
      <c r="X255" s="385"/>
      <c r="Y255" s="385"/>
      <c r="Z255" s="385"/>
      <c r="AA255" s="86" t="s">
        <v>252</v>
      </c>
      <c r="AB255" s="43">
        <f>+AB256+AB257</f>
        <v>0</v>
      </c>
      <c r="AC255" s="43">
        <f>+AC256+AC257</f>
        <v>0</v>
      </c>
      <c r="AD255" s="50">
        <f>+AD256+AD257</f>
        <v>0</v>
      </c>
      <c r="AE255" s="50"/>
      <c r="AF255" s="50"/>
      <c r="AG255" s="50">
        <f>+AG256+AG257</f>
        <v>0</v>
      </c>
      <c r="AH255" s="61">
        <f t="shared" si="198"/>
        <v>0</v>
      </c>
      <c r="AI255" s="375">
        <f>+AI256+AI257</f>
        <v>51522224</v>
      </c>
      <c r="AJ255" s="46">
        <f t="shared" ref="AJ255:AV255" si="233">+AJ256+AJ257</f>
        <v>0</v>
      </c>
      <c r="AK255" s="47">
        <f t="shared" si="233"/>
        <v>26185387</v>
      </c>
      <c r="AL255" s="48">
        <f t="shared" si="233"/>
        <v>0</v>
      </c>
      <c r="AM255" s="45">
        <f t="shared" si="233"/>
        <v>0</v>
      </c>
      <c r="AN255" s="46">
        <f t="shared" si="233"/>
        <v>0</v>
      </c>
      <c r="AO255" s="47">
        <f t="shared" si="233"/>
        <v>0</v>
      </c>
      <c r="AP255" s="48">
        <f t="shared" si="233"/>
        <v>0</v>
      </c>
      <c r="AQ255" s="45">
        <f t="shared" si="233"/>
        <v>0</v>
      </c>
      <c r="AR255" s="46">
        <f t="shared" si="233"/>
        <v>0</v>
      </c>
      <c r="AS255" s="47">
        <f>+AS256+AS257</f>
        <v>0</v>
      </c>
      <c r="AT255" s="48">
        <f>+AT256+AT257</f>
        <v>0</v>
      </c>
      <c r="AU255" s="49">
        <f t="shared" si="233"/>
        <v>0</v>
      </c>
      <c r="AV255" s="45">
        <f t="shared" si="233"/>
        <v>0</v>
      </c>
      <c r="AW255" s="56">
        <f t="shared" ref="AW255:BD255" si="234">+AW256+AW257</f>
        <v>77707611</v>
      </c>
      <c r="AX255" s="66">
        <f t="shared" si="234"/>
        <v>0</v>
      </c>
      <c r="AY255" s="68">
        <f>+AY256+AY257</f>
        <v>77707611</v>
      </c>
      <c r="AZ255" s="68">
        <f>+AZ256+AZ257</f>
        <v>40887202.759999998</v>
      </c>
      <c r="BA255" s="68">
        <f t="shared" si="234"/>
        <v>36820408.240000002</v>
      </c>
      <c r="BB255" s="68">
        <f t="shared" ref="BB255" si="235">+BB256+BB257</f>
        <v>0</v>
      </c>
      <c r="BC255" s="68">
        <f>+BD255+BB255</f>
        <v>0</v>
      </c>
      <c r="BD255" s="547">
        <f t="shared" si="234"/>
        <v>0</v>
      </c>
      <c r="BE255" s="588">
        <f t="shared" ref="BE255" si="236">IFERROR(((AY255-BD255)/AY255),0)</f>
        <v>1</v>
      </c>
      <c r="BF255" s="68">
        <f t="shared" ref="BF255" si="237">+BF256+BF257</f>
        <v>0</v>
      </c>
      <c r="BG255" s="742">
        <f t="shared" ref="BG255" si="238">IFERROR(+(AZ255/AY255),0)</f>
        <v>0.52616728572443183</v>
      </c>
      <c r="BH255" s="1"/>
      <c r="BI255" s="712"/>
      <c r="BJ255" s="706">
        <f t="shared" si="193"/>
        <v>0</v>
      </c>
    </row>
    <row r="256" spans="1:62" ht="18.600000000000001" customHeight="1" x14ac:dyDescent="0.25">
      <c r="A256" s="386" t="s">
        <v>533</v>
      </c>
      <c r="B256" s="592"/>
      <c r="C256" s="592"/>
      <c r="D256" s="592"/>
      <c r="E256" s="592"/>
      <c r="F256" s="592"/>
      <c r="G256" s="592"/>
      <c r="H256" s="592"/>
      <c r="I256" s="592"/>
      <c r="J256" s="592"/>
      <c r="K256" s="592"/>
      <c r="L256" s="592"/>
      <c r="M256" s="592"/>
      <c r="N256" s="592"/>
      <c r="O256" s="592"/>
      <c r="P256" s="592"/>
      <c r="Q256" s="592"/>
      <c r="R256" s="592"/>
      <c r="S256" s="592"/>
      <c r="T256" s="592"/>
      <c r="U256" s="592"/>
      <c r="V256" s="592"/>
      <c r="W256" s="592"/>
      <c r="X256" s="592"/>
      <c r="Y256" s="592"/>
      <c r="Z256" s="592"/>
      <c r="AA256" s="656" t="s">
        <v>253</v>
      </c>
      <c r="AB256" s="377">
        <v>0</v>
      </c>
      <c r="AC256" s="616">
        <v>0</v>
      </c>
      <c r="AH256" s="59">
        <f t="shared" si="198"/>
        <v>0</v>
      </c>
      <c r="AI256" s="617">
        <v>51522224</v>
      </c>
      <c r="AJ256" s="39"/>
      <c r="AK256" s="28">
        <v>26185387</v>
      </c>
      <c r="AL256" s="29">
        <v>0</v>
      </c>
      <c r="AM256" s="38">
        <v>0</v>
      </c>
      <c r="AN256" s="39">
        <v>0</v>
      </c>
      <c r="AO256" s="28">
        <v>0</v>
      </c>
      <c r="AP256" s="29">
        <v>0</v>
      </c>
      <c r="AQ256" s="38">
        <v>0</v>
      </c>
      <c r="AR256" s="39">
        <v>0</v>
      </c>
      <c r="AS256" s="28">
        <v>0</v>
      </c>
      <c r="AT256" s="29"/>
      <c r="AU256" s="21">
        <v>0</v>
      </c>
      <c r="AV256" s="38">
        <v>0</v>
      </c>
      <c r="AW256" s="55">
        <f>AI256+AK256+AM256+AO256+AQ256+AS256+AV256</f>
        <v>77707611</v>
      </c>
      <c r="AX256" s="618">
        <f>AJ256+AL256+AN256+AP256+AR256+AT256+AU256</f>
        <v>0</v>
      </c>
      <c r="AY256" s="62">
        <f>AH256+AW256-AX256</f>
        <v>77707611</v>
      </c>
      <c r="AZ256" s="619">
        <f>IFERROR(+VLOOKUP(A256,'Base de Datos'!$A$1:$H$75,7,0),0)</f>
        <v>40887202.759999998</v>
      </c>
      <c r="BA256" s="62">
        <f>IFERROR(+VLOOKUP(A256,'Base de Datos'!$A$1:$H$75,6,0),0)</f>
        <v>36820408.240000002</v>
      </c>
      <c r="BB256" s="62">
        <f>IFERROR(+VLOOKUP(A256,'Base de Datos'!$A$1:$H$75,8,0),0)</f>
        <v>0</v>
      </c>
      <c r="BC256" s="68">
        <f>+BD256+BB256</f>
        <v>0</v>
      </c>
      <c r="BD256" s="548">
        <f t="shared" si="213"/>
        <v>0</v>
      </c>
      <c r="BE256" s="622">
        <f t="shared" ref="BE256" si="239">IFERROR(((AY256-BD256)/AY256),0)</f>
        <v>1</v>
      </c>
      <c r="BF256" s="62">
        <f>IFERROR(+VLOOKUP(F256,'Base de Datos'!$A$1:$H$75,6,0),0)</f>
        <v>0</v>
      </c>
      <c r="BG256" s="734">
        <f t="shared" ref="BG256" si="240">IFERROR(+(AZ256/AY256),0)</f>
        <v>0.52616728572443183</v>
      </c>
      <c r="BI256" s="705"/>
      <c r="BJ256" s="706">
        <f t="shared" si="193"/>
        <v>0</v>
      </c>
    </row>
    <row r="257" spans="1:62" ht="12" hidden="1" customHeight="1" x14ac:dyDescent="0.25">
      <c r="A257" s="386">
        <v>60602</v>
      </c>
      <c r="B257" s="592"/>
      <c r="C257" s="592"/>
      <c r="D257" s="592"/>
      <c r="E257" s="592"/>
      <c r="F257" s="592"/>
      <c r="G257" s="592"/>
      <c r="H257" s="592"/>
      <c r="I257" s="592"/>
      <c r="J257" s="592"/>
      <c r="K257" s="592"/>
      <c r="L257" s="592"/>
      <c r="M257" s="592"/>
      <c r="N257" s="592"/>
      <c r="O257" s="592"/>
      <c r="P257" s="592"/>
      <c r="Q257" s="592"/>
      <c r="R257" s="592"/>
      <c r="S257" s="592"/>
      <c r="T257" s="592"/>
      <c r="U257" s="592"/>
      <c r="V257" s="592"/>
      <c r="W257" s="592"/>
      <c r="X257" s="592"/>
      <c r="Y257" s="592"/>
      <c r="Z257" s="592"/>
      <c r="AA257" s="636" t="s">
        <v>254</v>
      </c>
      <c r="AB257" s="616">
        <v>0</v>
      </c>
      <c r="AC257" s="616">
        <v>0</v>
      </c>
      <c r="AH257" s="59">
        <f t="shared" si="198"/>
        <v>0</v>
      </c>
      <c r="AI257" s="617">
        <v>0</v>
      </c>
      <c r="AJ257" s="39">
        <v>0</v>
      </c>
      <c r="AK257" s="28">
        <v>0</v>
      </c>
      <c r="AL257" s="29">
        <v>0</v>
      </c>
      <c r="AM257" s="38">
        <v>0</v>
      </c>
      <c r="AN257" s="39">
        <v>0</v>
      </c>
      <c r="AO257" s="28">
        <v>0</v>
      </c>
      <c r="AP257" s="29">
        <v>0</v>
      </c>
      <c r="AQ257" s="38">
        <v>0</v>
      </c>
      <c r="AR257" s="39">
        <v>0</v>
      </c>
      <c r="AS257" s="28">
        <v>0</v>
      </c>
      <c r="AT257" s="29">
        <v>0</v>
      </c>
      <c r="AU257" s="21">
        <v>0</v>
      </c>
      <c r="AV257" s="38">
        <v>0</v>
      </c>
      <c r="AW257" s="55">
        <f>AI257+AK257+AM257+AO257+AQ257+AV257</f>
        <v>0</v>
      </c>
      <c r="AX257" s="618">
        <f>AJ257+AL257+AN257+AP257+AR257+AU257</f>
        <v>0</v>
      </c>
      <c r="AY257" s="62">
        <f t="shared" si="217"/>
        <v>0</v>
      </c>
      <c r="AZ257" s="619">
        <v>0</v>
      </c>
      <c r="BA257" s="62">
        <v>0</v>
      </c>
      <c r="BB257" s="62"/>
      <c r="BC257" s="68">
        <f t="shared" si="212"/>
        <v>0</v>
      </c>
      <c r="BD257" s="548">
        <f t="shared" si="213"/>
        <v>0</v>
      </c>
      <c r="BE257" s="627">
        <v>0</v>
      </c>
      <c r="BF257" s="62">
        <v>0</v>
      </c>
      <c r="BG257" s="746">
        <v>0</v>
      </c>
      <c r="BI257" s="705"/>
      <c r="BJ257" s="706">
        <f t="shared" si="193"/>
        <v>0</v>
      </c>
    </row>
    <row r="258" spans="1:62" s="42" customFormat="1" ht="36" x14ac:dyDescent="0.25">
      <c r="A258" s="384">
        <v>607</v>
      </c>
      <c r="B258" s="385"/>
      <c r="C258" s="385"/>
      <c r="D258" s="385"/>
      <c r="E258" s="385"/>
      <c r="F258" s="385"/>
      <c r="G258" s="385"/>
      <c r="H258" s="385"/>
      <c r="I258" s="385"/>
      <c r="J258" s="385"/>
      <c r="K258" s="385"/>
      <c r="L258" s="385"/>
      <c r="M258" s="385"/>
      <c r="N258" s="385"/>
      <c r="O258" s="385"/>
      <c r="P258" s="385"/>
      <c r="Q258" s="385"/>
      <c r="R258" s="385"/>
      <c r="S258" s="385"/>
      <c r="T258" s="385"/>
      <c r="U258" s="385"/>
      <c r="V258" s="385"/>
      <c r="W258" s="385"/>
      <c r="X258" s="385"/>
      <c r="Y258" s="385"/>
      <c r="Z258" s="385"/>
      <c r="AA258" s="86" t="s">
        <v>255</v>
      </c>
      <c r="AB258" s="43">
        <f>+AB259+AB260</f>
        <v>104355865</v>
      </c>
      <c r="AC258" s="43">
        <f>+AC259+AC260</f>
        <v>0</v>
      </c>
      <c r="AD258" s="50">
        <f>+AD259+AD260</f>
        <v>0</v>
      </c>
      <c r="AE258" s="50"/>
      <c r="AF258" s="50"/>
      <c r="AG258" s="50">
        <f>+AG259+AG260</f>
        <v>0</v>
      </c>
      <c r="AH258" s="61">
        <f t="shared" si="198"/>
        <v>104355865</v>
      </c>
      <c r="AI258" s="375">
        <f>+AI259+AI260</f>
        <v>0</v>
      </c>
      <c r="AJ258" s="46">
        <f t="shared" ref="AJ258:AV258" si="241">+AJ259+AJ260</f>
        <v>0</v>
      </c>
      <c r="AK258" s="47">
        <f t="shared" si="241"/>
        <v>0</v>
      </c>
      <c r="AL258" s="48">
        <f t="shared" si="241"/>
        <v>0</v>
      </c>
      <c r="AM258" s="45">
        <f t="shared" si="241"/>
        <v>0</v>
      </c>
      <c r="AN258" s="46">
        <f t="shared" si="241"/>
        <v>0</v>
      </c>
      <c r="AO258" s="47">
        <f t="shared" si="241"/>
        <v>0</v>
      </c>
      <c r="AP258" s="48">
        <f t="shared" si="241"/>
        <v>0</v>
      </c>
      <c r="AQ258" s="45">
        <f t="shared" si="241"/>
        <v>0</v>
      </c>
      <c r="AR258" s="46">
        <f t="shared" si="241"/>
        <v>0</v>
      </c>
      <c r="AS258" s="47">
        <f>+AS259+AS260</f>
        <v>0</v>
      </c>
      <c r="AT258" s="48">
        <f>+AT259+AT260</f>
        <v>0</v>
      </c>
      <c r="AU258" s="49">
        <f t="shared" si="241"/>
        <v>0</v>
      </c>
      <c r="AV258" s="45">
        <f t="shared" si="241"/>
        <v>0</v>
      </c>
      <c r="AW258" s="56">
        <f t="shared" ref="AW258:BD258" si="242">+AW259+AW260</f>
        <v>0</v>
      </c>
      <c r="AX258" s="66">
        <f t="shared" si="242"/>
        <v>0</v>
      </c>
      <c r="AY258" s="68">
        <f>+AY259+AY260</f>
        <v>104355865</v>
      </c>
      <c r="AZ258" s="613">
        <f t="shared" si="242"/>
        <v>104355865</v>
      </c>
      <c r="BA258" s="68">
        <f t="shared" si="242"/>
        <v>0</v>
      </c>
      <c r="BB258" s="68">
        <f t="shared" ref="BB258" si="243">+BB259+BB260</f>
        <v>0</v>
      </c>
      <c r="BC258" s="68">
        <f>+BD258+BB258</f>
        <v>0</v>
      </c>
      <c r="BD258" s="547">
        <f t="shared" si="242"/>
        <v>0</v>
      </c>
      <c r="BE258" s="583">
        <f>(AY258-BD258)/AY258</f>
        <v>1</v>
      </c>
      <c r="BF258" s="68">
        <f t="shared" ref="BF258" si="244">+BF259+BF260</f>
        <v>0</v>
      </c>
      <c r="BG258" s="735">
        <f>AZ258/AY258</f>
        <v>1</v>
      </c>
      <c r="BH258" s="1"/>
      <c r="BI258" s="703">
        <v>7195000</v>
      </c>
      <c r="BJ258" s="706">
        <f t="shared" si="193"/>
        <v>-7195000</v>
      </c>
    </row>
    <row r="259" spans="1:62" ht="24.6" customHeight="1" x14ac:dyDescent="0.25">
      <c r="A259" s="386">
        <v>60701</v>
      </c>
      <c r="B259" s="592"/>
      <c r="C259" s="592"/>
      <c r="D259" s="592"/>
      <c r="E259" s="592"/>
      <c r="F259" s="592"/>
      <c r="G259" s="592"/>
      <c r="H259" s="592"/>
      <c r="I259" s="592"/>
      <c r="J259" s="592"/>
      <c r="K259" s="592"/>
      <c r="L259" s="592"/>
      <c r="M259" s="592"/>
      <c r="N259" s="592"/>
      <c r="O259" s="592"/>
      <c r="P259" s="592"/>
      <c r="Q259" s="592"/>
      <c r="R259" s="592"/>
      <c r="S259" s="592"/>
      <c r="T259" s="592"/>
      <c r="U259" s="592"/>
      <c r="V259" s="592"/>
      <c r="W259" s="592"/>
      <c r="X259" s="592"/>
      <c r="Y259" s="592"/>
      <c r="Z259" s="592"/>
      <c r="AA259" s="656" t="s">
        <v>256</v>
      </c>
      <c r="AB259" s="616">
        <f>AB317</f>
        <v>104355865</v>
      </c>
      <c r="AC259" s="616">
        <v>0</v>
      </c>
      <c r="AH259" s="59">
        <f>SUM(AB259:AC259)</f>
        <v>104355865</v>
      </c>
      <c r="AI259" s="617">
        <f>+AI317</f>
        <v>0</v>
      </c>
      <c r="AJ259" s="39">
        <f>AJ317</f>
        <v>0</v>
      </c>
      <c r="AK259" s="28">
        <v>0</v>
      </c>
      <c r="AL259" s="29"/>
      <c r="AM259" s="38">
        <v>0</v>
      </c>
      <c r="AN259" s="39">
        <f>AN317</f>
        <v>0</v>
      </c>
      <c r="AO259" s="28">
        <v>0</v>
      </c>
      <c r="AP259" s="29">
        <v>0</v>
      </c>
      <c r="AQ259" s="38"/>
      <c r="AR259" s="38"/>
      <c r="AS259" s="28">
        <v>0</v>
      </c>
      <c r="AT259" s="29"/>
      <c r="AU259" s="21">
        <v>0</v>
      </c>
      <c r="AV259" s="38">
        <v>0</v>
      </c>
      <c r="AW259" s="55">
        <f>AI259+AK259+AM259+AO259+AQ259+AS259+AV259</f>
        <v>0</v>
      </c>
      <c r="AX259" s="618">
        <f>AJ259+AL259+AN259+AP259+AR259+AT259+AV259</f>
        <v>0</v>
      </c>
      <c r="AY259" s="62">
        <f>AH259+AW259-AX259</f>
        <v>104355865</v>
      </c>
      <c r="AZ259" s="236">
        <f>AZ317</f>
        <v>104355865</v>
      </c>
      <c r="BA259" s="330">
        <f>BA314+BA315+BA316</f>
        <v>0</v>
      </c>
      <c r="BB259" s="330">
        <f>BB314+BB315+BB316</f>
        <v>0</v>
      </c>
      <c r="BC259" s="68">
        <f>+BD259+BB259</f>
        <v>0</v>
      </c>
      <c r="BD259" s="548">
        <f>AY259-AZ259-BA259</f>
        <v>0</v>
      </c>
      <c r="BE259" s="622">
        <f t="shared" ref="BE259" si="245">IFERROR(((AY259-BD259)/AY259),0)</f>
        <v>1</v>
      </c>
      <c r="BF259" s="330">
        <f>BF314+BF315+BF316</f>
        <v>0</v>
      </c>
      <c r="BG259" s="734">
        <f t="shared" ref="BG259" si="246">IFERROR(+(AZ259/AY259),0)</f>
        <v>1</v>
      </c>
      <c r="BI259" s="703">
        <v>7195000</v>
      </c>
      <c r="BJ259" s="706">
        <f t="shared" si="193"/>
        <v>-7195000</v>
      </c>
    </row>
    <row r="260" spans="1:62" ht="24.6" hidden="1" customHeight="1" x14ac:dyDescent="0.25">
      <c r="A260" s="401" t="s">
        <v>544</v>
      </c>
      <c r="B260" s="402"/>
      <c r="C260" s="402"/>
      <c r="D260" s="402"/>
      <c r="E260" s="402"/>
      <c r="F260" s="402"/>
      <c r="G260" s="402"/>
      <c r="H260" s="402"/>
      <c r="I260" s="402"/>
      <c r="J260" s="402"/>
      <c r="K260" s="402"/>
      <c r="L260" s="402"/>
      <c r="M260" s="402"/>
      <c r="N260" s="402"/>
      <c r="O260" s="402"/>
      <c r="P260" s="402"/>
      <c r="Q260" s="402"/>
      <c r="R260" s="402"/>
      <c r="S260" s="402"/>
      <c r="T260" s="402"/>
      <c r="U260" s="402"/>
      <c r="V260" s="402"/>
      <c r="W260" s="402"/>
      <c r="X260" s="402"/>
      <c r="Y260" s="402"/>
      <c r="Z260" s="402"/>
      <c r="AA260" s="209" t="s">
        <v>257</v>
      </c>
      <c r="AB260" s="216">
        <v>0</v>
      </c>
      <c r="AC260" s="216"/>
      <c r="AD260" s="217"/>
      <c r="AE260" s="217"/>
      <c r="AF260" s="217"/>
      <c r="AG260" s="217"/>
      <c r="AH260" s="218">
        <f t="shared" si="198"/>
        <v>0</v>
      </c>
      <c r="AI260" s="403"/>
      <c r="AJ260" s="222"/>
      <c r="AK260" s="219"/>
      <c r="AL260" s="220"/>
      <c r="AM260" s="221"/>
      <c r="AN260" s="222"/>
      <c r="AO260" s="219"/>
      <c r="AP260" s="220"/>
      <c r="AQ260" s="221"/>
      <c r="AR260" s="222"/>
      <c r="AS260" s="219"/>
      <c r="AT260" s="220"/>
      <c r="AU260" s="223"/>
      <c r="AV260" s="221"/>
      <c r="AW260" s="224"/>
      <c r="AX260" s="301">
        <f>AJ260+AL260+AN260+AP260+AR260+AT260+AU260</f>
        <v>0</v>
      </c>
      <c r="AY260" s="210">
        <f t="shared" si="217"/>
        <v>0</v>
      </c>
      <c r="AZ260" s="619">
        <f>IFERROR(+VLOOKUP(A260,'Base de Datos'!$A$1:$H$75,7,0),0)</f>
        <v>0</v>
      </c>
      <c r="BA260" s="62">
        <f>IFERROR(+VLOOKUP(A260,'Base de Datos'!$A$1:$H$75,6,0),0)</f>
        <v>0</v>
      </c>
      <c r="BB260" s="62"/>
      <c r="BC260" s="62"/>
      <c r="BD260" s="555">
        <f t="shared" si="213"/>
        <v>0</v>
      </c>
      <c r="BE260" s="627"/>
      <c r="BF260" s="62">
        <f>IFERROR(+VLOOKUP(F260,'Base de Datos'!$A$1:$H$75,6,0),0)</f>
        <v>0</v>
      </c>
      <c r="BG260" s="749"/>
    </row>
    <row r="261" spans="1:62" s="165" customFormat="1" ht="24.6" hidden="1" customHeight="1" thickBot="1" x14ac:dyDescent="0.6">
      <c r="A261" s="404">
        <v>7</v>
      </c>
      <c r="B261" s="405"/>
      <c r="C261" s="405"/>
      <c r="D261" s="405"/>
      <c r="E261" s="405"/>
      <c r="F261" s="405"/>
      <c r="G261" s="405"/>
      <c r="H261" s="405"/>
      <c r="I261" s="405"/>
      <c r="J261" s="405"/>
      <c r="K261" s="405"/>
      <c r="L261" s="405"/>
      <c r="M261" s="405"/>
      <c r="N261" s="405"/>
      <c r="O261" s="405"/>
      <c r="P261" s="405"/>
      <c r="Q261" s="405"/>
      <c r="R261" s="405"/>
      <c r="S261" s="405"/>
      <c r="T261" s="405"/>
      <c r="U261" s="405"/>
      <c r="V261" s="405"/>
      <c r="W261" s="405"/>
      <c r="X261" s="405"/>
      <c r="Y261" s="405"/>
      <c r="Z261" s="405"/>
      <c r="AA261" s="201" t="s">
        <v>258</v>
      </c>
      <c r="AB261" s="406">
        <f>+AB262+AB270+AB272+AB277+AB279</f>
        <v>0</v>
      </c>
      <c r="AC261" s="406">
        <f>+AC262+AC270+AC272+AC277+AC279</f>
        <v>0</v>
      </c>
      <c r="AD261" s="202">
        <f>+AD262+AD270+AD272+AD277+AD279</f>
        <v>0</v>
      </c>
      <c r="AE261" s="202"/>
      <c r="AF261" s="202"/>
      <c r="AG261" s="202">
        <f>+AG262+AG270+AG272+AG277+AG279</f>
        <v>0</v>
      </c>
      <c r="AH261" s="196">
        <f t="shared" si="198"/>
        <v>0</v>
      </c>
      <c r="AI261" s="407">
        <f>+AI262+AI270+AI272+AI277+AI279</f>
        <v>0</v>
      </c>
      <c r="AJ261" s="408">
        <f t="shared" ref="AJ261:AV261" si="247">+AJ262+AJ270+AJ272+AJ277+AJ279</f>
        <v>0</v>
      </c>
      <c r="AK261" s="409">
        <f t="shared" si="247"/>
        <v>0</v>
      </c>
      <c r="AL261" s="410">
        <f t="shared" si="247"/>
        <v>0</v>
      </c>
      <c r="AM261" s="411">
        <f t="shared" si="247"/>
        <v>0</v>
      </c>
      <c r="AN261" s="408">
        <f t="shared" si="247"/>
        <v>0</v>
      </c>
      <c r="AO261" s="409">
        <f t="shared" si="247"/>
        <v>0</v>
      </c>
      <c r="AP261" s="410">
        <f t="shared" si="247"/>
        <v>0</v>
      </c>
      <c r="AQ261" s="411">
        <f t="shared" si="247"/>
        <v>0</v>
      </c>
      <c r="AR261" s="408">
        <f t="shared" si="247"/>
        <v>0</v>
      </c>
      <c r="AS261" s="408"/>
      <c r="AT261" s="408"/>
      <c r="AU261" s="412">
        <f t="shared" si="247"/>
        <v>0</v>
      </c>
      <c r="AV261" s="411">
        <f t="shared" si="247"/>
        <v>0</v>
      </c>
      <c r="AW261" s="413">
        <f>+AW262+AW270+AW272+AW277+AW279</f>
        <v>0</v>
      </c>
      <c r="AX261" s="414">
        <f>+AX262+AX270+AX272+AX277+AX279</f>
        <v>0</v>
      </c>
      <c r="AY261" s="530">
        <f t="shared" ref="AY261:AY272" si="248">SUM(AI261:AJ261)</f>
        <v>0</v>
      </c>
      <c r="AZ261" s="531">
        <f>+AZ262+AZ270+AZ272+AZ277+AZ279</f>
        <v>0</v>
      </c>
      <c r="BA261" s="532">
        <f>+BA262+BA270+BA272+BA277+BA279</f>
        <v>0</v>
      </c>
      <c r="BB261" s="532"/>
      <c r="BC261" s="532"/>
      <c r="BD261" s="556">
        <f>+BD262+BD270+BD272+BD277+BD279</f>
        <v>0</v>
      </c>
      <c r="BE261" s="676" t="s">
        <v>0</v>
      </c>
      <c r="BF261" s="532">
        <f>+BF262+BF270+BF272+BF277+BF279</f>
        <v>0</v>
      </c>
      <c r="BG261" s="750" t="s">
        <v>0</v>
      </c>
      <c r="BH261" s="1"/>
      <c r="BI261" s="713"/>
    </row>
    <row r="262" spans="1:62" s="165" customFormat="1" ht="24.6" hidden="1" customHeight="1" x14ac:dyDescent="0.25">
      <c r="A262" s="563">
        <v>701</v>
      </c>
      <c r="B262" s="175"/>
      <c r="C262" s="175"/>
      <c r="D262" s="175"/>
      <c r="E262" s="175"/>
      <c r="F262" s="175"/>
      <c r="G262" s="175"/>
      <c r="H262" s="175"/>
      <c r="I262" s="175"/>
      <c r="J262" s="175"/>
      <c r="K262" s="175"/>
      <c r="L262" s="175"/>
      <c r="M262" s="175"/>
      <c r="N262" s="175"/>
      <c r="O262" s="175"/>
      <c r="P262" s="175"/>
      <c r="Q262" s="175"/>
      <c r="R262" s="175"/>
      <c r="S262" s="175"/>
      <c r="T262" s="175"/>
      <c r="U262" s="175"/>
      <c r="V262" s="175"/>
      <c r="W262" s="175"/>
      <c r="X262" s="175"/>
      <c r="Y262" s="175"/>
      <c r="Z262" s="175"/>
      <c r="AA262" s="195" t="s">
        <v>259</v>
      </c>
      <c r="AB262" s="177">
        <f>SUM(AB263:AB269)</f>
        <v>0</v>
      </c>
      <c r="AC262" s="177">
        <f>SUM(AC263:AC269)</f>
        <v>0</v>
      </c>
      <c r="AD262" s="176">
        <f>SUM(AD263:AD269)</f>
        <v>0</v>
      </c>
      <c r="AE262" s="176"/>
      <c r="AF262" s="176"/>
      <c r="AG262" s="176">
        <f>SUM(AG263:AG269)</f>
        <v>0</v>
      </c>
      <c r="AH262" s="166">
        <f t="shared" si="198"/>
        <v>0</v>
      </c>
      <c r="AI262" s="178">
        <f>SUM(AI263:AI269)</f>
        <v>0</v>
      </c>
      <c r="AJ262" s="179">
        <f t="shared" ref="AJ262:AV262" si="249">SUM(AJ263:AJ269)</f>
        <v>0</v>
      </c>
      <c r="AK262" s="180">
        <f t="shared" si="249"/>
        <v>0</v>
      </c>
      <c r="AL262" s="181">
        <f t="shared" si="249"/>
        <v>0</v>
      </c>
      <c r="AM262" s="182">
        <f t="shared" si="249"/>
        <v>0</v>
      </c>
      <c r="AN262" s="183">
        <f t="shared" si="249"/>
        <v>0</v>
      </c>
      <c r="AO262" s="180">
        <f t="shared" si="249"/>
        <v>0</v>
      </c>
      <c r="AP262" s="181">
        <f t="shared" si="249"/>
        <v>0</v>
      </c>
      <c r="AQ262" s="182">
        <f t="shared" si="249"/>
        <v>0</v>
      </c>
      <c r="AR262" s="183">
        <f t="shared" si="249"/>
        <v>0</v>
      </c>
      <c r="AS262" s="183"/>
      <c r="AT262" s="183"/>
      <c r="AU262" s="184">
        <f t="shared" si="249"/>
        <v>0</v>
      </c>
      <c r="AV262" s="182">
        <f t="shared" si="249"/>
        <v>0</v>
      </c>
      <c r="AW262" s="185">
        <f>SUM(AW263:AW269)</f>
        <v>0</v>
      </c>
      <c r="AX262" s="186">
        <f>SUM(AX263:AX269)</f>
        <v>0</v>
      </c>
      <c r="AY262" s="167">
        <f t="shared" si="248"/>
        <v>0</v>
      </c>
      <c r="AZ262" s="677">
        <f>SUM(AZ263:AZ269)</f>
        <v>0</v>
      </c>
      <c r="BA262" s="194">
        <f>SUM(BA263:BA269)</f>
        <v>0</v>
      </c>
      <c r="BB262" s="194"/>
      <c r="BC262" s="194"/>
      <c r="BD262" s="557">
        <f>SUM(BD263:BD269)</f>
        <v>0</v>
      </c>
      <c r="BE262" s="678">
        <f>SUM(BE263:BE269)</f>
        <v>0</v>
      </c>
      <c r="BF262" s="194">
        <f>SUM(BF263:BF269)</f>
        <v>0</v>
      </c>
      <c r="BG262" s="751">
        <f>SUM(BG263:BG269)</f>
        <v>0</v>
      </c>
      <c r="BH262" s="1"/>
      <c r="BI262" s="713"/>
    </row>
    <row r="263" spans="1:62" s="165" customFormat="1" ht="24.6" hidden="1" customHeight="1" x14ac:dyDescent="0.25">
      <c r="A263" s="564">
        <v>70101</v>
      </c>
      <c r="B263" s="679"/>
      <c r="C263" s="679"/>
      <c r="D263" s="679"/>
      <c r="E263" s="679"/>
      <c r="F263" s="679"/>
      <c r="G263" s="679"/>
      <c r="H263" s="679"/>
      <c r="I263" s="679"/>
      <c r="J263" s="679"/>
      <c r="K263" s="679"/>
      <c r="L263" s="679"/>
      <c r="M263" s="679"/>
      <c r="N263" s="679"/>
      <c r="O263" s="679"/>
      <c r="P263" s="679"/>
      <c r="Q263" s="679"/>
      <c r="R263" s="679"/>
      <c r="S263" s="679"/>
      <c r="T263" s="679"/>
      <c r="U263" s="679"/>
      <c r="V263" s="679"/>
      <c r="W263" s="679"/>
      <c r="X263" s="679"/>
      <c r="Y263" s="679"/>
      <c r="Z263" s="679"/>
      <c r="AA263" s="680" t="s">
        <v>260</v>
      </c>
      <c r="AB263" s="681"/>
      <c r="AC263" s="681"/>
      <c r="AH263" s="166">
        <f t="shared" si="198"/>
        <v>0</v>
      </c>
      <c r="AI263" s="682"/>
      <c r="AJ263" s="187"/>
      <c r="AK263" s="188"/>
      <c r="AL263" s="189"/>
      <c r="AM263" s="190"/>
      <c r="AN263" s="191"/>
      <c r="AO263" s="188"/>
      <c r="AP263" s="189"/>
      <c r="AQ263" s="190"/>
      <c r="AR263" s="191"/>
      <c r="AS263" s="191"/>
      <c r="AT263" s="191"/>
      <c r="AU263" s="192"/>
      <c r="AV263" s="190"/>
      <c r="AW263" s="193"/>
      <c r="AX263" s="683"/>
      <c r="AY263" s="167">
        <f t="shared" si="248"/>
        <v>0</v>
      </c>
      <c r="AZ263" s="684"/>
      <c r="BA263" s="167"/>
      <c r="BB263" s="167"/>
      <c r="BC263" s="167"/>
      <c r="BD263" s="557"/>
      <c r="BE263" s="685"/>
      <c r="BF263" s="167"/>
      <c r="BG263" s="749"/>
      <c r="BH263" s="1"/>
      <c r="BI263" s="713"/>
    </row>
    <row r="264" spans="1:62" s="165" customFormat="1" ht="24.6" hidden="1" customHeight="1" x14ac:dyDescent="0.25">
      <c r="A264" s="564">
        <v>70102</v>
      </c>
      <c r="B264" s="679"/>
      <c r="C264" s="679"/>
      <c r="D264" s="679"/>
      <c r="E264" s="679"/>
      <c r="F264" s="679"/>
      <c r="G264" s="679"/>
      <c r="H264" s="679"/>
      <c r="I264" s="679"/>
      <c r="J264" s="679"/>
      <c r="K264" s="679"/>
      <c r="L264" s="679"/>
      <c r="M264" s="679"/>
      <c r="N264" s="679"/>
      <c r="O264" s="679"/>
      <c r="P264" s="679"/>
      <c r="Q264" s="679"/>
      <c r="R264" s="679"/>
      <c r="S264" s="679"/>
      <c r="T264" s="679"/>
      <c r="U264" s="679"/>
      <c r="V264" s="679"/>
      <c r="W264" s="679"/>
      <c r="X264" s="679"/>
      <c r="Y264" s="679"/>
      <c r="Z264" s="679"/>
      <c r="AA264" s="680" t="s">
        <v>261</v>
      </c>
      <c r="AB264" s="681"/>
      <c r="AC264" s="681"/>
      <c r="AH264" s="166">
        <f t="shared" si="198"/>
        <v>0</v>
      </c>
      <c r="AI264" s="682"/>
      <c r="AJ264" s="187"/>
      <c r="AK264" s="188"/>
      <c r="AL264" s="189"/>
      <c r="AM264" s="190"/>
      <c r="AN264" s="191"/>
      <c r="AO264" s="188"/>
      <c r="AP264" s="189"/>
      <c r="AQ264" s="190"/>
      <c r="AR264" s="191"/>
      <c r="AS264" s="191"/>
      <c r="AT264" s="191"/>
      <c r="AU264" s="192"/>
      <c r="AV264" s="190"/>
      <c r="AW264" s="193"/>
      <c r="AX264" s="683"/>
      <c r="AY264" s="167">
        <f t="shared" si="248"/>
        <v>0</v>
      </c>
      <c r="AZ264" s="684"/>
      <c r="BA264" s="167"/>
      <c r="BB264" s="167"/>
      <c r="BC264" s="167"/>
      <c r="BD264" s="557"/>
      <c r="BE264" s="685"/>
      <c r="BF264" s="167"/>
      <c r="BG264" s="749"/>
      <c r="BH264" s="1"/>
      <c r="BI264" s="713"/>
    </row>
    <row r="265" spans="1:62" s="165" customFormat="1" ht="24.6" hidden="1" customHeight="1" x14ac:dyDescent="0.25">
      <c r="A265" s="564">
        <v>70103</v>
      </c>
      <c r="B265" s="679"/>
      <c r="C265" s="679"/>
      <c r="D265" s="679"/>
      <c r="E265" s="679"/>
      <c r="F265" s="679"/>
      <c r="G265" s="679"/>
      <c r="H265" s="679"/>
      <c r="I265" s="679"/>
      <c r="J265" s="679"/>
      <c r="K265" s="679"/>
      <c r="L265" s="679"/>
      <c r="M265" s="679"/>
      <c r="N265" s="679"/>
      <c r="O265" s="679"/>
      <c r="P265" s="679"/>
      <c r="Q265" s="679"/>
      <c r="R265" s="679"/>
      <c r="S265" s="679"/>
      <c r="T265" s="679"/>
      <c r="U265" s="679"/>
      <c r="V265" s="679"/>
      <c r="W265" s="679"/>
      <c r="X265" s="679"/>
      <c r="Y265" s="679"/>
      <c r="Z265" s="679"/>
      <c r="AA265" s="680" t="s">
        <v>262</v>
      </c>
      <c r="AB265" s="681"/>
      <c r="AC265" s="681"/>
      <c r="AH265" s="166">
        <f t="shared" si="198"/>
        <v>0</v>
      </c>
      <c r="AI265" s="682"/>
      <c r="AJ265" s="187"/>
      <c r="AK265" s="188"/>
      <c r="AL265" s="189"/>
      <c r="AM265" s="190"/>
      <c r="AN265" s="191"/>
      <c r="AO265" s="188"/>
      <c r="AP265" s="189"/>
      <c r="AQ265" s="190"/>
      <c r="AR265" s="191"/>
      <c r="AS265" s="191"/>
      <c r="AT265" s="191"/>
      <c r="AU265" s="192"/>
      <c r="AV265" s="190"/>
      <c r="AW265" s="193"/>
      <c r="AX265" s="683"/>
      <c r="AY265" s="167">
        <f t="shared" si="248"/>
        <v>0</v>
      </c>
      <c r="AZ265" s="684"/>
      <c r="BA265" s="167"/>
      <c r="BB265" s="167"/>
      <c r="BC265" s="167"/>
      <c r="BD265" s="557"/>
      <c r="BE265" s="685"/>
      <c r="BF265" s="167"/>
      <c r="BG265" s="749"/>
      <c r="BH265" s="1"/>
      <c r="BI265" s="713"/>
    </row>
    <row r="266" spans="1:62" s="165" customFormat="1" ht="24.6" hidden="1" customHeight="1" x14ac:dyDescent="0.25">
      <c r="A266" s="564">
        <v>70104</v>
      </c>
      <c r="B266" s="679"/>
      <c r="C266" s="679"/>
      <c r="D266" s="679"/>
      <c r="E266" s="679"/>
      <c r="F266" s="679"/>
      <c r="G266" s="679"/>
      <c r="H266" s="679"/>
      <c r="I266" s="679"/>
      <c r="J266" s="679"/>
      <c r="K266" s="679"/>
      <c r="L266" s="679"/>
      <c r="M266" s="679"/>
      <c r="N266" s="679"/>
      <c r="O266" s="679"/>
      <c r="P266" s="679"/>
      <c r="Q266" s="679"/>
      <c r="R266" s="679"/>
      <c r="S266" s="679"/>
      <c r="T266" s="679"/>
      <c r="U266" s="679"/>
      <c r="V266" s="679"/>
      <c r="W266" s="679"/>
      <c r="X266" s="679"/>
      <c r="Y266" s="679"/>
      <c r="Z266" s="679"/>
      <c r="AA266" s="680" t="s">
        <v>263</v>
      </c>
      <c r="AB266" s="681"/>
      <c r="AC266" s="681"/>
      <c r="AH266" s="166">
        <f t="shared" si="198"/>
        <v>0</v>
      </c>
      <c r="AI266" s="682"/>
      <c r="AJ266" s="187"/>
      <c r="AK266" s="188"/>
      <c r="AL266" s="189"/>
      <c r="AM266" s="190"/>
      <c r="AN266" s="191"/>
      <c r="AO266" s="188"/>
      <c r="AP266" s="189"/>
      <c r="AQ266" s="190"/>
      <c r="AR266" s="191"/>
      <c r="AS266" s="191"/>
      <c r="AT266" s="191"/>
      <c r="AU266" s="192"/>
      <c r="AV266" s="190"/>
      <c r="AW266" s="193"/>
      <c r="AX266" s="683"/>
      <c r="AY266" s="167">
        <f t="shared" si="248"/>
        <v>0</v>
      </c>
      <c r="AZ266" s="684"/>
      <c r="BA266" s="167"/>
      <c r="BB266" s="167"/>
      <c r="BC266" s="167"/>
      <c r="BD266" s="557"/>
      <c r="BE266" s="685"/>
      <c r="BF266" s="167"/>
      <c r="BG266" s="749"/>
      <c r="BH266" s="1"/>
      <c r="BI266" s="713"/>
    </row>
    <row r="267" spans="1:62" s="165" customFormat="1" ht="24.6" hidden="1" customHeight="1" x14ac:dyDescent="0.25">
      <c r="A267" s="564">
        <v>70105</v>
      </c>
      <c r="B267" s="679"/>
      <c r="C267" s="679"/>
      <c r="D267" s="679"/>
      <c r="E267" s="679"/>
      <c r="F267" s="679"/>
      <c r="G267" s="679"/>
      <c r="H267" s="679"/>
      <c r="I267" s="679"/>
      <c r="J267" s="679"/>
      <c r="K267" s="679"/>
      <c r="L267" s="679"/>
      <c r="M267" s="679"/>
      <c r="N267" s="679"/>
      <c r="O267" s="679"/>
      <c r="P267" s="679"/>
      <c r="Q267" s="679"/>
      <c r="R267" s="679"/>
      <c r="S267" s="679"/>
      <c r="T267" s="679"/>
      <c r="U267" s="679"/>
      <c r="V267" s="679"/>
      <c r="W267" s="679"/>
      <c r="X267" s="679"/>
      <c r="Y267" s="679"/>
      <c r="Z267" s="679"/>
      <c r="AA267" s="680" t="s">
        <v>264</v>
      </c>
      <c r="AB267" s="681"/>
      <c r="AC267" s="681"/>
      <c r="AH267" s="166">
        <f t="shared" si="198"/>
        <v>0</v>
      </c>
      <c r="AI267" s="682"/>
      <c r="AJ267" s="187"/>
      <c r="AK267" s="188"/>
      <c r="AL267" s="189"/>
      <c r="AM267" s="190"/>
      <c r="AN267" s="191"/>
      <c r="AO267" s="188"/>
      <c r="AP267" s="189"/>
      <c r="AQ267" s="190"/>
      <c r="AR267" s="191"/>
      <c r="AS267" s="191"/>
      <c r="AT267" s="191"/>
      <c r="AU267" s="192"/>
      <c r="AV267" s="190"/>
      <c r="AW267" s="193"/>
      <c r="AX267" s="683"/>
      <c r="AY267" s="167">
        <f t="shared" si="248"/>
        <v>0</v>
      </c>
      <c r="AZ267" s="684"/>
      <c r="BA267" s="167"/>
      <c r="BB267" s="167"/>
      <c r="BC267" s="167"/>
      <c r="BD267" s="557"/>
      <c r="BE267" s="685"/>
      <c r="BF267" s="167"/>
      <c r="BG267" s="749"/>
      <c r="BH267" s="1"/>
      <c r="BI267" s="713"/>
    </row>
    <row r="268" spans="1:62" s="165" customFormat="1" ht="24.6" hidden="1" customHeight="1" x14ac:dyDescent="0.25">
      <c r="A268" s="564">
        <v>70106</v>
      </c>
      <c r="B268" s="679"/>
      <c r="C268" s="679"/>
      <c r="D268" s="679"/>
      <c r="E268" s="679"/>
      <c r="F268" s="679"/>
      <c r="G268" s="679"/>
      <c r="H268" s="679"/>
      <c r="I268" s="679"/>
      <c r="J268" s="679"/>
      <c r="K268" s="679"/>
      <c r="L268" s="679"/>
      <c r="M268" s="679"/>
      <c r="N268" s="679"/>
      <c r="O268" s="679"/>
      <c r="P268" s="679"/>
      <c r="Q268" s="679"/>
      <c r="R268" s="679"/>
      <c r="S268" s="679"/>
      <c r="T268" s="679"/>
      <c r="U268" s="679"/>
      <c r="V268" s="679"/>
      <c r="W268" s="679"/>
      <c r="X268" s="679"/>
      <c r="Y268" s="679"/>
      <c r="Z268" s="679"/>
      <c r="AA268" s="680" t="s">
        <v>265</v>
      </c>
      <c r="AB268" s="681"/>
      <c r="AC268" s="681"/>
      <c r="AH268" s="166">
        <f t="shared" si="198"/>
        <v>0</v>
      </c>
      <c r="AI268" s="682"/>
      <c r="AJ268" s="187"/>
      <c r="AK268" s="188"/>
      <c r="AL268" s="189"/>
      <c r="AM268" s="190"/>
      <c r="AN268" s="191"/>
      <c r="AO268" s="188"/>
      <c r="AP268" s="189"/>
      <c r="AQ268" s="190"/>
      <c r="AR268" s="191"/>
      <c r="AS268" s="191"/>
      <c r="AT268" s="191"/>
      <c r="AU268" s="192"/>
      <c r="AV268" s="190"/>
      <c r="AW268" s="193"/>
      <c r="AX268" s="683"/>
      <c r="AY268" s="167">
        <f t="shared" si="248"/>
        <v>0</v>
      </c>
      <c r="AZ268" s="684"/>
      <c r="BA268" s="167"/>
      <c r="BB268" s="167"/>
      <c r="BC268" s="167"/>
      <c r="BD268" s="557"/>
      <c r="BE268" s="685"/>
      <c r="BF268" s="167"/>
      <c r="BG268" s="749"/>
      <c r="BH268" s="1"/>
      <c r="BI268" s="713"/>
    </row>
    <row r="269" spans="1:62" s="165" customFormat="1" ht="24.6" hidden="1" customHeight="1" x14ac:dyDescent="0.25">
      <c r="A269" s="564">
        <v>70107</v>
      </c>
      <c r="B269" s="679"/>
      <c r="C269" s="679"/>
      <c r="D269" s="679"/>
      <c r="E269" s="679"/>
      <c r="F269" s="679"/>
      <c r="G269" s="679"/>
      <c r="H269" s="679"/>
      <c r="I269" s="679"/>
      <c r="J269" s="679"/>
      <c r="K269" s="679"/>
      <c r="L269" s="679"/>
      <c r="M269" s="679"/>
      <c r="N269" s="679"/>
      <c r="O269" s="679"/>
      <c r="P269" s="679"/>
      <c r="Q269" s="679"/>
      <c r="R269" s="679"/>
      <c r="S269" s="679"/>
      <c r="T269" s="679"/>
      <c r="U269" s="679"/>
      <c r="V269" s="679"/>
      <c r="W269" s="679"/>
      <c r="X269" s="679"/>
      <c r="Y269" s="679"/>
      <c r="Z269" s="679"/>
      <c r="AA269" s="680" t="s">
        <v>266</v>
      </c>
      <c r="AB269" s="681"/>
      <c r="AC269" s="681"/>
      <c r="AH269" s="166">
        <f t="shared" si="198"/>
        <v>0</v>
      </c>
      <c r="AI269" s="682"/>
      <c r="AJ269" s="187"/>
      <c r="AK269" s="188"/>
      <c r="AL269" s="189"/>
      <c r="AM269" s="190"/>
      <c r="AN269" s="191"/>
      <c r="AO269" s="188"/>
      <c r="AP269" s="189"/>
      <c r="AQ269" s="190"/>
      <c r="AR269" s="191"/>
      <c r="AS269" s="191"/>
      <c r="AT269" s="191"/>
      <c r="AU269" s="192"/>
      <c r="AV269" s="190"/>
      <c r="AW269" s="193"/>
      <c r="AX269" s="683"/>
      <c r="AY269" s="167">
        <f t="shared" si="248"/>
        <v>0</v>
      </c>
      <c r="AZ269" s="684"/>
      <c r="BA269" s="167"/>
      <c r="BB269" s="167"/>
      <c r="BC269" s="167"/>
      <c r="BD269" s="557"/>
      <c r="BE269" s="685"/>
      <c r="BF269" s="167"/>
      <c r="BG269" s="749"/>
      <c r="BH269" s="1"/>
      <c r="BI269" s="713"/>
    </row>
    <row r="270" spans="1:62" s="165" customFormat="1" ht="24.6" hidden="1" customHeight="1" x14ac:dyDescent="0.25">
      <c r="A270" s="563">
        <v>702</v>
      </c>
      <c r="B270" s="175"/>
      <c r="C270" s="175"/>
      <c r="D270" s="175"/>
      <c r="E270" s="175"/>
      <c r="F270" s="175"/>
      <c r="G270" s="175"/>
      <c r="H270" s="175"/>
      <c r="I270" s="175"/>
      <c r="J270" s="175"/>
      <c r="K270" s="175"/>
      <c r="L270" s="175"/>
      <c r="M270" s="175"/>
      <c r="N270" s="175"/>
      <c r="O270" s="175"/>
      <c r="P270" s="175"/>
      <c r="Q270" s="175"/>
      <c r="R270" s="175"/>
      <c r="S270" s="175"/>
      <c r="T270" s="175"/>
      <c r="U270" s="175"/>
      <c r="V270" s="175"/>
      <c r="W270" s="175"/>
      <c r="X270" s="175"/>
      <c r="Y270" s="175"/>
      <c r="Z270" s="175"/>
      <c r="AA270" s="195" t="s">
        <v>267</v>
      </c>
      <c r="AB270" s="177">
        <f>AB271</f>
        <v>0</v>
      </c>
      <c r="AC270" s="177">
        <f>AC271</f>
        <v>0</v>
      </c>
      <c r="AD270" s="176">
        <f>AD271</f>
        <v>0</v>
      </c>
      <c r="AE270" s="176"/>
      <c r="AF270" s="176"/>
      <c r="AG270" s="176">
        <f>AG271</f>
        <v>0</v>
      </c>
      <c r="AH270" s="166">
        <f t="shared" si="198"/>
        <v>0</v>
      </c>
      <c r="AI270" s="178">
        <f>AI271</f>
        <v>0</v>
      </c>
      <c r="AJ270" s="179">
        <f t="shared" ref="AJ270:AV270" si="250">AJ271</f>
        <v>0</v>
      </c>
      <c r="AK270" s="180">
        <f t="shared" si="250"/>
        <v>0</v>
      </c>
      <c r="AL270" s="181">
        <f t="shared" si="250"/>
        <v>0</v>
      </c>
      <c r="AM270" s="182">
        <f t="shared" si="250"/>
        <v>0</v>
      </c>
      <c r="AN270" s="183">
        <f t="shared" si="250"/>
        <v>0</v>
      </c>
      <c r="AO270" s="180">
        <f t="shared" si="250"/>
        <v>0</v>
      </c>
      <c r="AP270" s="181">
        <f t="shared" si="250"/>
        <v>0</v>
      </c>
      <c r="AQ270" s="182">
        <f t="shared" si="250"/>
        <v>0</v>
      </c>
      <c r="AR270" s="183">
        <f t="shared" si="250"/>
        <v>0</v>
      </c>
      <c r="AS270" s="183"/>
      <c r="AT270" s="183"/>
      <c r="AU270" s="184">
        <f t="shared" si="250"/>
        <v>0</v>
      </c>
      <c r="AV270" s="182">
        <f t="shared" si="250"/>
        <v>0</v>
      </c>
      <c r="AW270" s="185">
        <f>AW271</f>
        <v>0</v>
      </c>
      <c r="AX270" s="186">
        <f>AX271</f>
        <v>0</v>
      </c>
      <c r="AY270" s="167">
        <f t="shared" si="248"/>
        <v>0</v>
      </c>
      <c r="AZ270" s="677">
        <f>AZ271</f>
        <v>0</v>
      </c>
      <c r="BA270" s="194">
        <f>BA271</f>
        <v>0</v>
      </c>
      <c r="BB270" s="194"/>
      <c r="BC270" s="194"/>
      <c r="BD270" s="557">
        <f>BD271</f>
        <v>0</v>
      </c>
      <c r="BE270" s="678">
        <f>BE271</f>
        <v>0</v>
      </c>
      <c r="BF270" s="194">
        <f>BF271</f>
        <v>0</v>
      </c>
      <c r="BG270" s="751">
        <f>BG271</f>
        <v>0</v>
      </c>
      <c r="BH270" s="1"/>
      <c r="BI270" s="713"/>
    </row>
    <row r="271" spans="1:62" s="165" customFormat="1" ht="24.6" hidden="1" customHeight="1" x14ac:dyDescent="0.25">
      <c r="A271" s="564">
        <v>70201</v>
      </c>
      <c r="B271" s="679"/>
      <c r="C271" s="679"/>
      <c r="D271" s="679"/>
      <c r="E271" s="679"/>
      <c r="F271" s="679"/>
      <c r="G271" s="679"/>
      <c r="H271" s="679"/>
      <c r="I271" s="679"/>
      <c r="J271" s="679"/>
      <c r="K271" s="679"/>
      <c r="L271" s="679"/>
      <c r="M271" s="679"/>
      <c r="N271" s="679"/>
      <c r="O271" s="679"/>
      <c r="P271" s="679"/>
      <c r="Q271" s="679"/>
      <c r="R271" s="679"/>
      <c r="S271" s="679"/>
      <c r="T271" s="679"/>
      <c r="U271" s="679"/>
      <c r="V271" s="679"/>
      <c r="W271" s="679"/>
      <c r="X271" s="679"/>
      <c r="Y271" s="679"/>
      <c r="Z271" s="679"/>
      <c r="AA271" s="680" t="s">
        <v>268</v>
      </c>
      <c r="AB271" s="681"/>
      <c r="AC271" s="681"/>
      <c r="AH271" s="166">
        <f t="shared" si="198"/>
        <v>0</v>
      </c>
      <c r="AI271" s="682"/>
      <c r="AJ271" s="187"/>
      <c r="AK271" s="188"/>
      <c r="AL271" s="189"/>
      <c r="AM271" s="190"/>
      <c r="AN271" s="191"/>
      <c r="AO271" s="188"/>
      <c r="AP271" s="189"/>
      <c r="AQ271" s="190"/>
      <c r="AR271" s="191"/>
      <c r="AS271" s="191"/>
      <c r="AT271" s="191"/>
      <c r="AU271" s="192"/>
      <c r="AV271" s="190"/>
      <c r="AW271" s="193"/>
      <c r="AX271" s="683"/>
      <c r="AY271" s="167">
        <f t="shared" si="248"/>
        <v>0</v>
      </c>
      <c r="AZ271" s="684"/>
      <c r="BA271" s="167"/>
      <c r="BB271" s="167"/>
      <c r="BC271" s="167"/>
      <c r="BD271" s="557"/>
      <c r="BE271" s="685"/>
      <c r="BF271" s="167"/>
      <c r="BG271" s="749"/>
      <c r="BH271" s="1"/>
      <c r="BI271" s="713"/>
    </row>
    <row r="272" spans="1:62" s="165" customFormat="1" ht="24.6" hidden="1" customHeight="1" x14ac:dyDescent="0.25">
      <c r="A272" s="563">
        <v>703</v>
      </c>
      <c r="B272" s="175"/>
      <c r="C272" s="175"/>
      <c r="D272" s="175"/>
      <c r="E272" s="175"/>
      <c r="F272" s="175"/>
      <c r="G272" s="175"/>
      <c r="H272" s="175"/>
      <c r="I272" s="175"/>
      <c r="J272" s="175"/>
      <c r="K272" s="175"/>
      <c r="L272" s="175"/>
      <c r="M272" s="175"/>
      <c r="N272" s="175"/>
      <c r="O272" s="175"/>
      <c r="P272" s="175"/>
      <c r="Q272" s="175"/>
      <c r="R272" s="175"/>
      <c r="S272" s="175"/>
      <c r="T272" s="175"/>
      <c r="U272" s="175"/>
      <c r="V272" s="175"/>
      <c r="W272" s="175"/>
      <c r="X272" s="175"/>
      <c r="Y272" s="175"/>
      <c r="Z272" s="175"/>
      <c r="AA272" s="195" t="s">
        <v>269</v>
      </c>
      <c r="AB272" s="177">
        <f>SUM(AB273:AB276)</f>
        <v>0</v>
      </c>
      <c r="AC272" s="177">
        <f>SUM(AC273:AC276)</f>
        <v>0</v>
      </c>
      <c r="AD272" s="176">
        <f>SUM(AD273:AD276)</f>
        <v>0</v>
      </c>
      <c r="AE272" s="176"/>
      <c r="AF272" s="176"/>
      <c r="AG272" s="176">
        <f>SUM(AG273:AG276)</f>
        <v>0</v>
      </c>
      <c r="AH272" s="166">
        <f t="shared" si="198"/>
        <v>0</v>
      </c>
      <c r="AI272" s="178">
        <f>SUM(AI273:AI276)</f>
        <v>0</v>
      </c>
      <c r="AJ272" s="179">
        <f t="shared" ref="AJ272:AV272" si="251">SUM(AJ273:AJ276)</f>
        <v>0</v>
      </c>
      <c r="AK272" s="180">
        <f t="shared" si="251"/>
        <v>0</v>
      </c>
      <c r="AL272" s="181">
        <f t="shared" si="251"/>
        <v>0</v>
      </c>
      <c r="AM272" s="182">
        <f t="shared" si="251"/>
        <v>0</v>
      </c>
      <c r="AN272" s="183">
        <f t="shared" si="251"/>
        <v>0</v>
      </c>
      <c r="AO272" s="180">
        <f t="shared" si="251"/>
        <v>0</v>
      </c>
      <c r="AP272" s="181">
        <f t="shared" si="251"/>
        <v>0</v>
      </c>
      <c r="AQ272" s="182">
        <f t="shared" si="251"/>
        <v>0</v>
      </c>
      <c r="AR272" s="183">
        <f t="shared" si="251"/>
        <v>0</v>
      </c>
      <c r="AS272" s="183"/>
      <c r="AT272" s="183"/>
      <c r="AU272" s="184">
        <f t="shared" si="251"/>
        <v>0</v>
      </c>
      <c r="AV272" s="182">
        <f t="shared" si="251"/>
        <v>0</v>
      </c>
      <c r="AW272" s="185">
        <f>SUM(AW273:AW276)</f>
        <v>0</v>
      </c>
      <c r="AX272" s="186">
        <f>SUM(AX273:AX276)</f>
        <v>0</v>
      </c>
      <c r="AY272" s="167">
        <f t="shared" si="248"/>
        <v>0</v>
      </c>
      <c r="AZ272" s="677">
        <f>SUM(AZ273:AZ276)</f>
        <v>0</v>
      </c>
      <c r="BA272" s="194">
        <f>SUM(BA273:BA276)</f>
        <v>0</v>
      </c>
      <c r="BB272" s="194"/>
      <c r="BC272" s="194"/>
      <c r="BD272" s="557">
        <f>SUM(BD273:BD276)</f>
        <v>0</v>
      </c>
      <c r="BE272" s="678">
        <f>SUM(BE273:BE276)</f>
        <v>0</v>
      </c>
      <c r="BF272" s="194">
        <f>SUM(BF273:BF276)</f>
        <v>0</v>
      </c>
      <c r="BG272" s="751">
        <f>SUM(BG273:BG276)</f>
        <v>0</v>
      </c>
      <c r="BH272" s="1"/>
      <c r="BI272" s="713"/>
    </row>
    <row r="273" spans="1:61" s="165" customFormat="1" ht="24.6" hidden="1" customHeight="1" x14ac:dyDescent="0.25">
      <c r="A273" s="564">
        <v>70301</v>
      </c>
      <c r="B273" s="679"/>
      <c r="C273" s="679"/>
      <c r="D273" s="679"/>
      <c r="E273" s="679"/>
      <c r="F273" s="679"/>
      <c r="G273" s="679"/>
      <c r="H273" s="679"/>
      <c r="I273" s="679"/>
      <c r="J273" s="679"/>
      <c r="K273" s="679"/>
      <c r="L273" s="679"/>
      <c r="M273" s="679"/>
      <c r="N273" s="679"/>
      <c r="O273" s="679"/>
      <c r="P273" s="679"/>
      <c r="Q273" s="679"/>
      <c r="R273" s="679"/>
      <c r="S273" s="679"/>
      <c r="T273" s="679"/>
      <c r="U273" s="679"/>
      <c r="V273" s="679"/>
      <c r="W273" s="679"/>
      <c r="X273" s="679"/>
      <c r="Y273" s="679"/>
      <c r="Z273" s="679"/>
      <c r="AA273" s="680" t="s">
        <v>270</v>
      </c>
      <c r="AB273" s="681"/>
      <c r="AC273" s="681"/>
      <c r="AH273" s="166">
        <f t="shared" ref="AH273:AH298" si="252">SUM(AB273:AC273)</f>
        <v>0</v>
      </c>
      <c r="AI273" s="682"/>
      <c r="AJ273" s="187"/>
      <c r="AK273" s="188"/>
      <c r="AL273" s="189"/>
      <c r="AM273" s="190"/>
      <c r="AN273" s="191"/>
      <c r="AO273" s="188"/>
      <c r="AP273" s="189"/>
      <c r="AQ273" s="190"/>
      <c r="AR273" s="191"/>
      <c r="AS273" s="191"/>
      <c r="AT273" s="191"/>
      <c r="AU273" s="192"/>
      <c r="AV273" s="190"/>
      <c r="AW273" s="193"/>
      <c r="AX273" s="683"/>
      <c r="AY273" s="167">
        <f t="shared" ref="AY273:AY298" si="253">SUM(AI273:AJ273)</f>
        <v>0</v>
      </c>
      <c r="AZ273" s="684"/>
      <c r="BA273" s="167"/>
      <c r="BB273" s="167"/>
      <c r="BC273" s="167"/>
      <c r="BD273" s="557"/>
      <c r="BE273" s="685"/>
      <c r="BF273" s="167"/>
      <c r="BG273" s="749"/>
      <c r="BH273" s="1"/>
      <c r="BI273" s="713"/>
    </row>
    <row r="274" spans="1:61" s="165" customFormat="1" ht="24.6" hidden="1" customHeight="1" x14ac:dyDescent="0.25">
      <c r="A274" s="564">
        <v>70302</v>
      </c>
      <c r="B274" s="679"/>
      <c r="C274" s="679"/>
      <c r="D274" s="679"/>
      <c r="E274" s="679"/>
      <c r="F274" s="679"/>
      <c r="G274" s="679"/>
      <c r="H274" s="679"/>
      <c r="I274" s="679"/>
      <c r="J274" s="679"/>
      <c r="K274" s="679"/>
      <c r="L274" s="679"/>
      <c r="M274" s="679"/>
      <c r="N274" s="679"/>
      <c r="O274" s="679"/>
      <c r="P274" s="679"/>
      <c r="Q274" s="679"/>
      <c r="R274" s="679"/>
      <c r="S274" s="679"/>
      <c r="T274" s="679"/>
      <c r="U274" s="679"/>
      <c r="V274" s="679"/>
      <c r="W274" s="679"/>
      <c r="X274" s="679"/>
      <c r="Y274" s="679"/>
      <c r="Z274" s="679"/>
      <c r="AA274" s="680" t="s">
        <v>271</v>
      </c>
      <c r="AB274" s="681"/>
      <c r="AC274" s="681"/>
      <c r="AH274" s="166">
        <f t="shared" si="252"/>
        <v>0</v>
      </c>
      <c r="AI274" s="682"/>
      <c r="AJ274" s="187"/>
      <c r="AK274" s="188"/>
      <c r="AL274" s="189"/>
      <c r="AM274" s="190"/>
      <c r="AN274" s="191"/>
      <c r="AO274" s="188"/>
      <c r="AP274" s="189"/>
      <c r="AQ274" s="190"/>
      <c r="AR274" s="191"/>
      <c r="AS274" s="191"/>
      <c r="AT274" s="191"/>
      <c r="AU274" s="192"/>
      <c r="AV274" s="190"/>
      <c r="AW274" s="193"/>
      <c r="AX274" s="683"/>
      <c r="AY274" s="167">
        <f t="shared" si="253"/>
        <v>0</v>
      </c>
      <c r="AZ274" s="684"/>
      <c r="BA274" s="167"/>
      <c r="BB274" s="167"/>
      <c r="BC274" s="167"/>
      <c r="BD274" s="557"/>
      <c r="BE274" s="685"/>
      <c r="BF274" s="167"/>
      <c r="BG274" s="749"/>
      <c r="BH274" s="1"/>
      <c r="BI274" s="713"/>
    </row>
    <row r="275" spans="1:61" s="165" customFormat="1" ht="24.6" hidden="1" customHeight="1" x14ac:dyDescent="0.25">
      <c r="A275" s="564">
        <v>70303</v>
      </c>
      <c r="B275" s="679"/>
      <c r="C275" s="679"/>
      <c r="D275" s="679"/>
      <c r="E275" s="679"/>
      <c r="F275" s="679"/>
      <c r="G275" s="679"/>
      <c r="H275" s="679"/>
      <c r="I275" s="679"/>
      <c r="J275" s="679"/>
      <c r="K275" s="679"/>
      <c r="L275" s="679"/>
      <c r="M275" s="679"/>
      <c r="N275" s="679"/>
      <c r="O275" s="679"/>
      <c r="P275" s="679"/>
      <c r="Q275" s="679"/>
      <c r="R275" s="679"/>
      <c r="S275" s="679"/>
      <c r="T275" s="679"/>
      <c r="U275" s="679"/>
      <c r="V275" s="679"/>
      <c r="W275" s="679"/>
      <c r="X275" s="679"/>
      <c r="Y275" s="679"/>
      <c r="Z275" s="679"/>
      <c r="AA275" s="680" t="s">
        <v>272</v>
      </c>
      <c r="AB275" s="681"/>
      <c r="AC275" s="681"/>
      <c r="AH275" s="166">
        <f t="shared" si="252"/>
        <v>0</v>
      </c>
      <c r="AI275" s="682"/>
      <c r="AJ275" s="187"/>
      <c r="AK275" s="188"/>
      <c r="AL275" s="189"/>
      <c r="AM275" s="190"/>
      <c r="AN275" s="191"/>
      <c r="AO275" s="188"/>
      <c r="AP275" s="189"/>
      <c r="AQ275" s="190"/>
      <c r="AR275" s="191"/>
      <c r="AS275" s="191"/>
      <c r="AT275" s="191"/>
      <c r="AU275" s="192"/>
      <c r="AV275" s="190"/>
      <c r="AW275" s="193"/>
      <c r="AX275" s="683"/>
      <c r="AY275" s="167">
        <f t="shared" si="253"/>
        <v>0</v>
      </c>
      <c r="AZ275" s="684"/>
      <c r="BA275" s="167"/>
      <c r="BB275" s="167"/>
      <c r="BC275" s="167"/>
      <c r="BD275" s="557"/>
      <c r="BE275" s="685"/>
      <c r="BF275" s="167"/>
      <c r="BG275" s="749"/>
      <c r="BH275" s="1"/>
      <c r="BI275" s="713"/>
    </row>
    <row r="276" spans="1:61" s="165" customFormat="1" ht="24.6" hidden="1" customHeight="1" x14ac:dyDescent="0.25">
      <c r="A276" s="564">
        <v>70399</v>
      </c>
      <c r="B276" s="679"/>
      <c r="C276" s="679"/>
      <c r="D276" s="679"/>
      <c r="E276" s="679"/>
      <c r="F276" s="679"/>
      <c r="G276" s="679"/>
      <c r="H276" s="679"/>
      <c r="I276" s="679"/>
      <c r="J276" s="679"/>
      <c r="K276" s="679"/>
      <c r="L276" s="679"/>
      <c r="M276" s="679"/>
      <c r="N276" s="679"/>
      <c r="O276" s="679"/>
      <c r="P276" s="679"/>
      <c r="Q276" s="679"/>
      <c r="R276" s="679"/>
      <c r="S276" s="679"/>
      <c r="T276" s="679"/>
      <c r="U276" s="679"/>
      <c r="V276" s="679"/>
      <c r="W276" s="679"/>
      <c r="X276" s="679"/>
      <c r="Y276" s="679"/>
      <c r="Z276" s="679"/>
      <c r="AA276" s="680" t="s">
        <v>273</v>
      </c>
      <c r="AB276" s="681"/>
      <c r="AC276" s="681"/>
      <c r="AH276" s="166">
        <f t="shared" si="252"/>
        <v>0</v>
      </c>
      <c r="AI276" s="682"/>
      <c r="AJ276" s="187"/>
      <c r="AK276" s="188"/>
      <c r="AL276" s="189"/>
      <c r="AM276" s="190"/>
      <c r="AN276" s="191"/>
      <c r="AO276" s="188"/>
      <c r="AP276" s="189"/>
      <c r="AQ276" s="190"/>
      <c r="AR276" s="191"/>
      <c r="AS276" s="191"/>
      <c r="AT276" s="191"/>
      <c r="AU276" s="192"/>
      <c r="AV276" s="190"/>
      <c r="AW276" s="193"/>
      <c r="AX276" s="683"/>
      <c r="AY276" s="167">
        <f t="shared" si="253"/>
        <v>0</v>
      </c>
      <c r="AZ276" s="684"/>
      <c r="BA276" s="167"/>
      <c r="BB276" s="167"/>
      <c r="BC276" s="167"/>
      <c r="BD276" s="557"/>
      <c r="BE276" s="685"/>
      <c r="BF276" s="167"/>
      <c r="BG276" s="749"/>
      <c r="BH276" s="1"/>
      <c r="BI276" s="713"/>
    </row>
    <row r="277" spans="1:61" s="165" customFormat="1" ht="24.6" hidden="1" customHeight="1" x14ac:dyDescent="0.25">
      <c r="A277" s="563">
        <v>704</v>
      </c>
      <c r="B277" s="175"/>
      <c r="C277" s="175"/>
      <c r="D277" s="175"/>
      <c r="E277" s="175"/>
      <c r="F277" s="175"/>
      <c r="G277" s="175"/>
      <c r="H277" s="175"/>
      <c r="I277" s="175"/>
      <c r="J277" s="175"/>
      <c r="K277" s="175"/>
      <c r="L277" s="175"/>
      <c r="M277" s="175"/>
      <c r="N277" s="175"/>
      <c r="O277" s="175"/>
      <c r="P277" s="175"/>
      <c r="Q277" s="175"/>
      <c r="R277" s="175"/>
      <c r="S277" s="175"/>
      <c r="T277" s="175"/>
      <c r="U277" s="175"/>
      <c r="V277" s="175"/>
      <c r="W277" s="175"/>
      <c r="X277" s="175"/>
      <c r="Y277" s="175"/>
      <c r="Z277" s="175"/>
      <c r="AA277" s="195" t="s">
        <v>274</v>
      </c>
      <c r="AB277" s="177">
        <f>AB278</f>
        <v>0</v>
      </c>
      <c r="AC277" s="177">
        <f>AC278</f>
        <v>0</v>
      </c>
      <c r="AD277" s="176">
        <f>AD278</f>
        <v>0</v>
      </c>
      <c r="AE277" s="176"/>
      <c r="AF277" s="176"/>
      <c r="AG277" s="176">
        <f>AG278</f>
        <v>0</v>
      </c>
      <c r="AH277" s="166">
        <f t="shared" si="252"/>
        <v>0</v>
      </c>
      <c r="AI277" s="178">
        <f>AI278</f>
        <v>0</v>
      </c>
      <c r="AJ277" s="179">
        <f t="shared" ref="AJ277:AV277" si="254">AJ278</f>
        <v>0</v>
      </c>
      <c r="AK277" s="180">
        <f t="shared" si="254"/>
        <v>0</v>
      </c>
      <c r="AL277" s="181">
        <f t="shared" si="254"/>
        <v>0</v>
      </c>
      <c r="AM277" s="182">
        <f t="shared" si="254"/>
        <v>0</v>
      </c>
      <c r="AN277" s="183">
        <f t="shared" si="254"/>
        <v>0</v>
      </c>
      <c r="AO277" s="180">
        <f t="shared" si="254"/>
        <v>0</v>
      </c>
      <c r="AP277" s="181">
        <f t="shared" si="254"/>
        <v>0</v>
      </c>
      <c r="AQ277" s="182">
        <f t="shared" si="254"/>
        <v>0</v>
      </c>
      <c r="AR277" s="183">
        <f t="shared" si="254"/>
        <v>0</v>
      </c>
      <c r="AS277" s="183"/>
      <c r="AT277" s="183"/>
      <c r="AU277" s="184">
        <f t="shared" si="254"/>
        <v>0</v>
      </c>
      <c r="AV277" s="182">
        <f t="shared" si="254"/>
        <v>0</v>
      </c>
      <c r="AW277" s="185">
        <f>AW278</f>
        <v>0</v>
      </c>
      <c r="AX277" s="186">
        <f>AX278</f>
        <v>0</v>
      </c>
      <c r="AY277" s="167">
        <f t="shared" si="253"/>
        <v>0</v>
      </c>
      <c r="AZ277" s="677">
        <f>AZ278</f>
        <v>0</v>
      </c>
      <c r="BA277" s="194">
        <f>BA278</f>
        <v>0</v>
      </c>
      <c r="BB277" s="194"/>
      <c r="BC277" s="194"/>
      <c r="BD277" s="557">
        <f>BD278</f>
        <v>0</v>
      </c>
      <c r="BE277" s="678">
        <f>BE278</f>
        <v>0</v>
      </c>
      <c r="BF277" s="194">
        <f>BF278</f>
        <v>0</v>
      </c>
      <c r="BG277" s="751">
        <f>BG278</f>
        <v>0</v>
      </c>
      <c r="BH277" s="1"/>
      <c r="BI277" s="713"/>
    </row>
    <row r="278" spans="1:61" s="165" customFormat="1" ht="24.6" hidden="1" customHeight="1" x14ac:dyDescent="0.25">
      <c r="A278" s="564">
        <v>70401</v>
      </c>
      <c r="B278" s="679"/>
      <c r="C278" s="679"/>
      <c r="D278" s="679"/>
      <c r="E278" s="679"/>
      <c r="F278" s="679"/>
      <c r="G278" s="679"/>
      <c r="H278" s="679"/>
      <c r="I278" s="679"/>
      <c r="J278" s="679"/>
      <c r="K278" s="679"/>
      <c r="L278" s="679"/>
      <c r="M278" s="679"/>
      <c r="N278" s="679"/>
      <c r="O278" s="679"/>
      <c r="P278" s="679"/>
      <c r="Q278" s="679"/>
      <c r="R278" s="679"/>
      <c r="S278" s="679"/>
      <c r="T278" s="679"/>
      <c r="U278" s="679"/>
      <c r="V278" s="679"/>
      <c r="W278" s="679"/>
      <c r="X278" s="679"/>
      <c r="Y278" s="679"/>
      <c r="Z278" s="679"/>
      <c r="AA278" s="680" t="s">
        <v>275</v>
      </c>
      <c r="AB278" s="681"/>
      <c r="AC278" s="681"/>
      <c r="AH278" s="166">
        <f t="shared" si="252"/>
        <v>0</v>
      </c>
      <c r="AI278" s="682"/>
      <c r="AJ278" s="187"/>
      <c r="AK278" s="188"/>
      <c r="AL278" s="189"/>
      <c r="AM278" s="190"/>
      <c r="AN278" s="191"/>
      <c r="AO278" s="188"/>
      <c r="AP278" s="189"/>
      <c r="AQ278" s="190"/>
      <c r="AR278" s="191"/>
      <c r="AS278" s="191"/>
      <c r="AT278" s="191"/>
      <c r="AU278" s="192"/>
      <c r="AV278" s="190"/>
      <c r="AW278" s="193"/>
      <c r="AX278" s="683"/>
      <c r="AY278" s="167">
        <f t="shared" si="253"/>
        <v>0</v>
      </c>
      <c r="AZ278" s="684"/>
      <c r="BA278" s="167"/>
      <c r="BB278" s="167"/>
      <c r="BC278" s="167"/>
      <c r="BD278" s="557"/>
      <c r="BE278" s="685"/>
      <c r="BF278" s="167"/>
      <c r="BG278" s="749"/>
      <c r="BH278" s="1"/>
      <c r="BI278" s="713"/>
    </row>
    <row r="279" spans="1:61" s="165" customFormat="1" ht="24.6" hidden="1" customHeight="1" x14ac:dyDescent="0.25">
      <c r="A279" s="563">
        <v>705</v>
      </c>
      <c r="B279" s="175"/>
      <c r="C279" s="175"/>
      <c r="D279" s="175"/>
      <c r="E279" s="175"/>
      <c r="F279" s="175"/>
      <c r="G279" s="175"/>
      <c r="H279" s="175"/>
      <c r="I279" s="175"/>
      <c r="J279" s="175"/>
      <c r="K279" s="175"/>
      <c r="L279" s="175"/>
      <c r="M279" s="175"/>
      <c r="N279" s="175"/>
      <c r="O279" s="175"/>
      <c r="P279" s="175"/>
      <c r="Q279" s="175"/>
      <c r="R279" s="175"/>
      <c r="S279" s="175"/>
      <c r="T279" s="175"/>
      <c r="U279" s="175"/>
      <c r="V279" s="175"/>
      <c r="W279" s="175"/>
      <c r="X279" s="175"/>
      <c r="Y279" s="175"/>
      <c r="Z279" s="175"/>
      <c r="AA279" s="195" t="s">
        <v>276</v>
      </c>
      <c r="AB279" s="177">
        <f>SUM(AB280:AB281)</f>
        <v>0</v>
      </c>
      <c r="AC279" s="177">
        <f>SUM(AC280:AC281)</f>
        <v>0</v>
      </c>
      <c r="AD279" s="176">
        <f>SUM(AD280:AD281)</f>
        <v>0</v>
      </c>
      <c r="AE279" s="176"/>
      <c r="AF279" s="176"/>
      <c r="AG279" s="176">
        <f>SUM(AG280:AG281)</f>
        <v>0</v>
      </c>
      <c r="AH279" s="166">
        <f t="shared" si="252"/>
        <v>0</v>
      </c>
      <c r="AI279" s="178">
        <f>SUM(AI280:AI281)</f>
        <v>0</v>
      </c>
      <c r="AJ279" s="179">
        <f t="shared" ref="AJ279:AV279" si="255">SUM(AJ280:AJ281)</f>
        <v>0</v>
      </c>
      <c r="AK279" s="180">
        <f t="shared" si="255"/>
        <v>0</v>
      </c>
      <c r="AL279" s="181">
        <f t="shared" si="255"/>
        <v>0</v>
      </c>
      <c r="AM279" s="182">
        <f t="shared" si="255"/>
        <v>0</v>
      </c>
      <c r="AN279" s="183">
        <f t="shared" si="255"/>
        <v>0</v>
      </c>
      <c r="AO279" s="180">
        <f t="shared" si="255"/>
        <v>0</v>
      </c>
      <c r="AP279" s="181">
        <f t="shared" si="255"/>
        <v>0</v>
      </c>
      <c r="AQ279" s="182">
        <f t="shared" si="255"/>
        <v>0</v>
      </c>
      <c r="AR279" s="183">
        <f t="shared" si="255"/>
        <v>0</v>
      </c>
      <c r="AS279" s="183"/>
      <c r="AT279" s="183"/>
      <c r="AU279" s="184">
        <f t="shared" si="255"/>
        <v>0</v>
      </c>
      <c r="AV279" s="182">
        <f t="shared" si="255"/>
        <v>0</v>
      </c>
      <c r="AW279" s="185">
        <f>SUM(AW280:AW281)</f>
        <v>0</v>
      </c>
      <c r="AX279" s="186">
        <f>SUM(AX280:AX281)</f>
        <v>0</v>
      </c>
      <c r="AY279" s="167">
        <f t="shared" si="253"/>
        <v>0</v>
      </c>
      <c r="AZ279" s="677">
        <f>SUM(AZ280:AZ281)</f>
        <v>0</v>
      </c>
      <c r="BA279" s="194">
        <f>SUM(BA280:BA281)</f>
        <v>0</v>
      </c>
      <c r="BB279" s="194"/>
      <c r="BC279" s="194"/>
      <c r="BD279" s="557">
        <f>SUM(BD280:BD281)</f>
        <v>0</v>
      </c>
      <c r="BE279" s="678">
        <f>SUM(BE280:BE281)</f>
        <v>0</v>
      </c>
      <c r="BF279" s="194">
        <f>SUM(BF280:BF281)</f>
        <v>0</v>
      </c>
      <c r="BG279" s="751">
        <f>SUM(BG280:BG281)</f>
        <v>0</v>
      </c>
      <c r="BH279" s="1"/>
      <c r="BI279" s="713"/>
    </row>
    <row r="280" spans="1:61" s="165" customFormat="1" ht="24.6" hidden="1" customHeight="1" x14ac:dyDescent="0.25">
      <c r="A280" s="564">
        <v>70501</v>
      </c>
      <c r="B280" s="679"/>
      <c r="C280" s="679"/>
      <c r="D280" s="679"/>
      <c r="E280" s="679"/>
      <c r="F280" s="679"/>
      <c r="G280" s="679"/>
      <c r="H280" s="679"/>
      <c r="I280" s="679"/>
      <c r="J280" s="679"/>
      <c r="K280" s="679"/>
      <c r="L280" s="679"/>
      <c r="M280" s="679"/>
      <c r="N280" s="679"/>
      <c r="O280" s="679"/>
      <c r="P280" s="679"/>
      <c r="Q280" s="679"/>
      <c r="R280" s="679"/>
      <c r="S280" s="679"/>
      <c r="T280" s="679"/>
      <c r="U280" s="679"/>
      <c r="V280" s="679"/>
      <c r="W280" s="679"/>
      <c r="X280" s="679"/>
      <c r="Y280" s="679"/>
      <c r="Z280" s="679"/>
      <c r="AA280" s="680" t="s">
        <v>277</v>
      </c>
      <c r="AB280" s="681"/>
      <c r="AC280" s="681"/>
      <c r="AH280" s="166">
        <f t="shared" si="252"/>
        <v>0</v>
      </c>
      <c r="AI280" s="682"/>
      <c r="AJ280" s="187"/>
      <c r="AK280" s="188"/>
      <c r="AL280" s="189"/>
      <c r="AM280" s="190"/>
      <c r="AN280" s="191"/>
      <c r="AO280" s="188"/>
      <c r="AP280" s="189"/>
      <c r="AQ280" s="190"/>
      <c r="AR280" s="191"/>
      <c r="AS280" s="191"/>
      <c r="AT280" s="191"/>
      <c r="AU280" s="192"/>
      <c r="AV280" s="190"/>
      <c r="AW280" s="193"/>
      <c r="AX280" s="683"/>
      <c r="AY280" s="167">
        <f t="shared" si="253"/>
        <v>0</v>
      </c>
      <c r="AZ280" s="684"/>
      <c r="BA280" s="167"/>
      <c r="BB280" s="167"/>
      <c r="BC280" s="167"/>
      <c r="BD280" s="557"/>
      <c r="BE280" s="685"/>
      <c r="BF280" s="167"/>
      <c r="BG280" s="749"/>
      <c r="BH280" s="1"/>
      <c r="BI280" s="713"/>
    </row>
    <row r="281" spans="1:61" s="165" customFormat="1" ht="24.6" hidden="1" customHeight="1" x14ac:dyDescent="0.25">
      <c r="A281" s="564">
        <v>70502</v>
      </c>
      <c r="B281" s="679"/>
      <c r="C281" s="679"/>
      <c r="D281" s="679"/>
      <c r="E281" s="679"/>
      <c r="F281" s="679"/>
      <c r="G281" s="679"/>
      <c r="H281" s="679"/>
      <c r="I281" s="679"/>
      <c r="J281" s="679"/>
      <c r="K281" s="679"/>
      <c r="L281" s="679"/>
      <c r="M281" s="679"/>
      <c r="N281" s="679"/>
      <c r="O281" s="679"/>
      <c r="P281" s="679"/>
      <c r="Q281" s="679"/>
      <c r="R281" s="679"/>
      <c r="S281" s="679"/>
      <c r="T281" s="679"/>
      <c r="U281" s="679"/>
      <c r="V281" s="679"/>
      <c r="W281" s="679"/>
      <c r="X281" s="679"/>
      <c r="Y281" s="679"/>
      <c r="Z281" s="679"/>
      <c r="AA281" s="680" t="s">
        <v>278</v>
      </c>
      <c r="AB281" s="681"/>
      <c r="AC281" s="681"/>
      <c r="AH281" s="166">
        <f t="shared" si="252"/>
        <v>0</v>
      </c>
      <c r="AI281" s="682"/>
      <c r="AJ281" s="187"/>
      <c r="AK281" s="188"/>
      <c r="AL281" s="189"/>
      <c r="AM281" s="190"/>
      <c r="AN281" s="191"/>
      <c r="AO281" s="188"/>
      <c r="AP281" s="189"/>
      <c r="AQ281" s="190"/>
      <c r="AR281" s="191"/>
      <c r="AS281" s="191"/>
      <c r="AT281" s="191"/>
      <c r="AU281" s="192"/>
      <c r="AV281" s="190"/>
      <c r="AW281" s="193"/>
      <c r="AX281" s="683"/>
      <c r="AY281" s="167">
        <f t="shared" si="253"/>
        <v>0</v>
      </c>
      <c r="AZ281" s="684"/>
      <c r="BA281" s="167"/>
      <c r="BB281" s="167"/>
      <c r="BC281" s="167"/>
      <c r="BD281" s="557"/>
      <c r="BE281" s="685"/>
      <c r="BF281" s="167"/>
      <c r="BG281" s="749"/>
      <c r="BH281" s="1"/>
      <c r="BI281" s="713"/>
    </row>
    <row r="282" spans="1:61" s="165" customFormat="1" ht="24.6" hidden="1" customHeight="1" x14ac:dyDescent="0.25">
      <c r="A282" s="565">
        <v>8</v>
      </c>
      <c r="B282" s="686"/>
      <c r="C282" s="686"/>
      <c r="D282" s="686"/>
      <c r="E282" s="686"/>
      <c r="F282" s="686"/>
      <c r="G282" s="686"/>
      <c r="H282" s="686"/>
      <c r="I282" s="686"/>
      <c r="J282" s="686"/>
      <c r="K282" s="686"/>
      <c r="L282" s="686"/>
      <c r="M282" s="686"/>
      <c r="N282" s="686"/>
      <c r="O282" s="686"/>
      <c r="P282" s="686"/>
      <c r="Q282" s="686"/>
      <c r="R282" s="686"/>
      <c r="S282" s="686"/>
      <c r="T282" s="686"/>
      <c r="U282" s="686"/>
      <c r="V282" s="686"/>
      <c r="W282" s="686"/>
      <c r="X282" s="686"/>
      <c r="Y282" s="686"/>
      <c r="Z282" s="686"/>
      <c r="AA282" s="687" t="s">
        <v>279</v>
      </c>
      <c r="AB282" s="688">
        <f>+AB283+AB288</f>
        <v>0</v>
      </c>
      <c r="AC282" s="688">
        <f>+AC283+AC288</f>
        <v>0</v>
      </c>
      <c r="AD282" s="689">
        <f>+AD283+AD288</f>
        <v>0</v>
      </c>
      <c r="AE282" s="689"/>
      <c r="AF282" s="689"/>
      <c r="AG282" s="689">
        <f>+AG283+AG288</f>
        <v>0</v>
      </c>
      <c r="AH282" s="166">
        <f t="shared" si="252"/>
        <v>0</v>
      </c>
      <c r="AI282" s="690">
        <f>+AI283+AI288</f>
        <v>0</v>
      </c>
      <c r="AJ282" s="168">
        <f t="shared" ref="AJ282:AV282" si="256">+AJ283+AJ288</f>
        <v>0</v>
      </c>
      <c r="AK282" s="169">
        <f t="shared" si="256"/>
        <v>0</v>
      </c>
      <c r="AL282" s="170">
        <f t="shared" si="256"/>
        <v>0</v>
      </c>
      <c r="AM282" s="171">
        <f t="shared" si="256"/>
        <v>0</v>
      </c>
      <c r="AN282" s="172">
        <f t="shared" si="256"/>
        <v>0</v>
      </c>
      <c r="AO282" s="169">
        <f t="shared" si="256"/>
        <v>0</v>
      </c>
      <c r="AP282" s="170">
        <f t="shared" si="256"/>
        <v>0</v>
      </c>
      <c r="AQ282" s="171">
        <f t="shared" si="256"/>
        <v>0</v>
      </c>
      <c r="AR282" s="172">
        <f t="shared" si="256"/>
        <v>0</v>
      </c>
      <c r="AS282" s="172"/>
      <c r="AT282" s="172"/>
      <c r="AU282" s="173">
        <f t="shared" si="256"/>
        <v>0</v>
      </c>
      <c r="AV282" s="171">
        <f t="shared" si="256"/>
        <v>0</v>
      </c>
      <c r="AW282" s="174">
        <f>+AW283+AW288</f>
        <v>0</v>
      </c>
      <c r="AX282" s="691">
        <f>+AX283+AX288</f>
        <v>0</v>
      </c>
      <c r="AY282" s="167">
        <f t="shared" si="253"/>
        <v>0</v>
      </c>
      <c r="AZ282" s="692">
        <f>+AZ283+AZ288</f>
        <v>0</v>
      </c>
      <c r="BA282" s="203">
        <f>+BA283+BA288</f>
        <v>0</v>
      </c>
      <c r="BB282" s="203"/>
      <c r="BC282" s="203"/>
      <c r="BD282" s="558">
        <f>+BD283+BD288</f>
        <v>0</v>
      </c>
      <c r="BE282" s="693">
        <f>+BE283+BE288</f>
        <v>0</v>
      </c>
      <c r="BF282" s="203">
        <f>+BF283+BF288</f>
        <v>0</v>
      </c>
      <c r="BG282" s="752">
        <f>+BG283+BG288</f>
        <v>0</v>
      </c>
      <c r="BH282" s="1"/>
      <c r="BI282" s="713"/>
    </row>
    <row r="283" spans="1:61" s="165" customFormat="1" ht="24.6" hidden="1" customHeight="1" x14ac:dyDescent="0.25">
      <c r="A283" s="563">
        <v>801</v>
      </c>
      <c r="B283" s="175"/>
      <c r="C283" s="175"/>
      <c r="D283" s="175"/>
      <c r="E283" s="175"/>
      <c r="F283" s="175"/>
      <c r="G283" s="175"/>
      <c r="H283" s="175"/>
      <c r="I283" s="175"/>
      <c r="J283" s="175"/>
      <c r="K283" s="175"/>
      <c r="L283" s="175"/>
      <c r="M283" s="175"/>
      <c r="N283" s="175"/>
      <c r="O283" s="175"/>
      <c r="P283" s="175"/>
      <c r="Q283" s="175"/>
      <c r="R283" s="175"/>
      <c r="S283" s="175"/>
      <c r="T283" s="175"/>
      <c r="U283" s="175"/>
      <c r="V283" s="175"/>
      <c r="W283" s="175"/>
      <c r="X283" s="175"/>
      <c r="Y283" s="175"/>
      <c r="Z283" s="175"/>
      <c r="AA283" s="195" t="s">
        <v>280</v>
      </c>
      <c r="AB283" s="177">
        <f>SUM(AB284:AB287)</f>
        <v>0</v>
      </c>
      <c r="AC283" s="177">
        <f>SUM(AC284:AC287)</f>
        <v>0</v>
      </c>
      <c r="AD283" s="176">
        <f>SUM(AD284:AD287)</f>
        <v>0</v>
      </c>
      <c r="AE283" s="176"/>
      <c r="AF283" s="176"/>
      <c r="AG283" s="176">
        <f>SUM(AG284:AG287)</f>
        <v>0</v>
      </c>
      <c r="AH283" s="166">
        <f t="shared" si="252"/>
        <v>0</v>
      </c>
      <c r="AI283" s="178">
        <f>SUM(AI284:AI287)</f>
        <v>0</v>
      </c>
      <c r="AJ283" s="179">
        <f t="shared" ref="AJ283:AV283" si="257">SUM(AJ284:AJ287)</f>
        <v>0</v>
      </c>
      <c r="AK283" s="180">
        <f t="shared" si="257"/>
        <v>0</v>
      </c>
      <c r="AL283" s="181">
        <f t="shared" si="257"/>
        <v>0</v>
      </c>
      <c r="AM283" s="182">
        <f t="shared" si="257"/>
        <v>0</v>
      </c>
      <c r="AN283" s="183">
        <f t="shared" si="257"/>
        <v>0</v>
      </c>
      <c r="AO283" s="180">
        <f t="shared" si="257"/>
        <v>0</v>
      </c>
      <c r="AP283" s="181">
        <f t="shared" si="257"/>
        <v>0</v>
      </c>
      <c r="AQ283" s="182">
        <f t="shared" si="257"/>
        <v>0</v>
      </c>
      <c r="AR283" s="183">
        <f t="shared" si="257"/>
        <v>0</v>
      </c>
      <c r="AS283" s="183"/>
      <c r="AT283" s="183"/>
      <c r="AU283" s="184">
        <f t="shared" si="257"/>
        <v>0</v>
      </c>
      <c r="AV283" s="182">
        <f t="shared" si="257"/>
        <v>0</v>
      </c>
      <c r="AW283" s="185">
        <f>SUM(AW284:AW287)</f>
        <v>0</v>
      </c>
      <c r="AX283" s="186">
        <f>SUM(AX284:AX287)</f>
        <v>0</v>
      </c>
      <c r="AY283" s="167">
        <f t="shared" si="253"/>
        <v>0</v>
      </c>
      <c r="AZ283" s="677">
        <f>SUM(AZ284:AZ287)</f>
        <v>0</v>
      </c>
      <c r="BA283" s="194">
        <f>SUM(BA284:BA287)</f>
        <v>0</v>
      </c>
      <c r="BB283" s="194"/>
      <c r="BC283" s="194"/>
      <c r="BD283" s="557">
        <f>SUM(BD284:BD287)</f>
        <v>0</v>
      </c>
      <c r="BE283" s="678">
        <f>SUM(BE284:BE287)</f>
        <v>0</v>
      </c>
      <c r="BF283" s="194">
        <f>SUM(BF284:BF287)</f>
        <v>0</v>
      </c>
      <c r="BG283" s="751">
        <f>SUM(BG284:BG287)</f>
        <v>0</v>
      </c>
      <c r="BH283" s="1"/>
      <c r="BI283" s="713"/>
    </row>
    <row r="284" spans="1:61" s="165" customFormat="1" ht="24.6" hidden="1" customHeight="1" x14ac:dyDescent="0.25">
      <c r="A284" s="564">
        <v>80101</v>
      </c>
      <c r="B284" s="679"/>
      <c r="C284" s="679"/>
      <c r="D284" s="679"/>
      <c r="E284" s="679"/>
      <c r="F284" s="679"/>
      <c r="G284" s="679"/>
      <c r="H284" s="679"/>
      <c r="I284" s="679"/>
      <c r="J284" s="679"/>
      <c r="K284" s="679"/>
      <c r="L284" s="679"/>
      <c r="M284" s="679"/>
      <c r="N284" s="679"/>
      <c r="O284" s="679"/>
      <c r="P284" s="679"/>
      <c r="Q284" s="679"/>
      <c r="R284" s="679"/>
      <c r="S284" s="679"/>
      <c r="T284" s="679"/>
      <c r="U284" s="679"/>
      <c r="V284" s="679"/>
      <c r="W284" s="679"/>
      <c r="X284" s="679"/>
      <c r="Y284" s="679"/>
      <c r="Z284" s="679"/>
      <c r="AA284" s="680" t="s">
        <v>281</v>
      </c>
      <c r="AB284" s="681"/>
      <c r="AC284" s="681"/>
      <c r="AH284" s="166">
        <f t="shared" si="252"/>
        <v>0</v>
      </c>
      <c r="AI284" s="682"/>
      <c r="AJ284" s="187"/>
      <c r="AK284" s="188"/>
      <c r="AL284" s="189"/>
      <c r="AM284" s="190"/>
      <c r="AN284" s="191"/>
      <c r="AO284" s="188"/>
      <c r="AP284" s="189"/>
      <c r="AQ284" s="190"/>
      <c r="AR284" s="191"/>
      <c r="AS284" s="191"/>
      <c r="AT284" s="191"/>
      <c r="AU284" s="192"/>
      <c r="AV284" s="190"/>
      <c r="AW284" s="193"/>
      <c r="AX284" s="683"/>
      <c r="AY284" s="167">
        <f t="shared" si="253"/>
        <v>0</v>
      </c>
      <c r="AZ284" s="684"/>
      <c r="BA284" s="167"/>
      <c r="BB284" s="167"/>
      <c r="BC284" s="167"/>
      <c r="BD284" s="557"/>
      <c r="BE284" s="685"/>
      <c r="BF284" s="167"/>
      <c r="BG284" s="749"/>
      <c r="BH284" s="1"/>
      <c r="BI284" s="713"/>
    </row>
    <row r="285" spans="1:61" s="165" customFormat="1" ht="24.6" hidden="1" customHeight="1" x14ac:dyDescent="0.25">
      <c r="A285" s="564">
        <v>80102</v>
      </c>
      <c r="B285" s="679"/>
      <c r="C285" s="679"/>
      <c r="D285" s="679"/>
      <c r="E285" s="679"/>
      <c r="F285" s="679"/>
      <c r="G285" s="679"/>
      <c r="H285" s="679"/>
      <c r="I285" s="679"/>
      <c r="J285" s="679"/>
      <c r="K285" s="679"/>
      <c r="L285" s="679"/>
      <c r="M285" s="679"/>
      <c r="N285" s="679"/>
      <c r="O285" s="679"/>
      <c r="P285" s="679"/>
      <c r="Q285" s="679"/>
      <c r="R285" s="679"/>
      <c r="S285" s="679"/>
      <c r="T285" s="679"/>
      <c r="U285" s="679"/>
      <c r="V285" s="679"/>
      <c r="W285" s="679"/>
      <c r="X285" s="679"/>
      <c r="Y285" s="679"/>
      <c r="Z285" s="679"/>
      <c r="AA285" s="680" t="s">
        <v>282</v>
      </c>
      <c r="AB285" s="681"/>
      <c r="AC285" s="681"/>
      <c r="AH285" s="166">
        <f t="shared" si="252"/>
        <v>0</v>
      </c>
      <c r="AI285" s="682"/>
      <c r="AJ285" s="187"/>
      <c r="AK285" s="188"/>
      <c r="AL285" s="189"/>
      <c r="AM285" s="190"/>
      <c r="AN285" s="191"/>
      <c r="AO285" s="188"/>
      <c r="AP285" s="189"/>
      <c r="AQ285" s="190"/>
      <c r="AR285" s="191"/>
      <c r="AS285" s="191"/>
      <c r="AT285" s="191"/>
      <c r="AU285" s="192"/>
      <c r="AV285" s="190"/>
      <c r="AW285" s="193"/>
      <c r="AX285" s="683"/>
      <c r="AY285" s="167">
        <f t="shared" si="253"/>
        <v>0</v>
      </c>
      <c r="AZ285" s="684"/>
      <c r="BA285" s="167"/>
      <c r="BB285" s="167"/>
      <c r="BC285" s="167"/>
      <c r="BD285" s="557"/>
      <c r="BE285" s="685"/>
      <c r="BF285" s="167"/>
      <c r="BG285" s="749"/>
      <c r="BH285" s="1"/>
      <c r="BI285" s="713"/>
    </row>
    <row r="286" spans="1:61" s="165" customFormat="1" ht="24.6" hidden="1" customHeight="1" x14ac:dyDescent="0.25">
      <c r="A286" s="564">
        <v>80103</v>
      </c>
      <c r="B286" s="679"/>
      <c r="C286" s="679"/>
      <c r="D286" s="679"/>
      <c r="E286" s="679"/>
      <c r="F286" s="679"/>
      <c r="G286" s="679"/>
      <c r="H286" s="679"/>
      <c r="I286" s="679"/>
      <c r="J286" s="679"/>
      <c r="K286" s="679"/>
      <c r="L286" s="679"/>
      <c r="M286" s="679"/>
      <c r="N286" s="679"/>
      <c r="O286" s="679"/>
      <c r="P286" s="679"/>
      <c r="Q286" s="679"/>
      <c r="R286" s="679"/>
      <c r="S286" s="679"/>
      <c r="T286" s="679"/>
      <c r="U286" s="679"/>
      <c r="V286" s="679"/>
      <c r="W286" s="679"/>
      <c r="X286" s="679"/>
      <c r="Y286" s="679"/>
      <c r="Z286" s="679"/>
      <c r="AA286" s="680" t="s">
        <v>283</v>
      </c>
      <c r="AB286" s="681"/>
      <c r="AC286" s="681"/>
      <c r="AH286" s="166">
        <f t="shared" si="252"/>
        <v>0</v>
      </c>
      <c r="AI286" s="682"/>
      <c r="AJ286" s="187"/>
      <c r="AK286" s="188"/>
      <c r="AL286" s="189"/>
      <c r="AM286" s="190"/>
      <c r="AN286" s="191"/>
      <c r="AO286" s="188"/>
      <c r="AP286" s="189"/>
      <c r="AQ286" s="190"/>
      <c r="AR286" s="191"/>
      <c r="AS286" s="191"/>
      <c r="AT286" s="191"/>
      <c r="AU286" s="192"/>
      <c r="AV286" s="190"/>
      <c r="AW286" s="193"/>
      <c r="AX286" s="683"/>
      <c r="AY286" s="167">
        <f t="shared" si="253"/>
        <v>0</v>
      </c>
      <c r="AZ286" s="684"/>
      <c r="BA286" s="167"/>
      <c r="BB286" s="167"/>
      <c r="BC286" s="167"/>
      <c r="BD286" s="557"/>
      <c r="BE286" s="685"/>
      <c r="BF286" s="167"/>
      <c r="BG286" s="749"/>
      <c r="BH286" s="1"/>
      <c r="BI286" s="713"/>
    </row>
    <row r="287" spans="1:61" s="165" customFormat="1" ht="24.6" hidden="1" customHeight="1" x14ac:dyDescent="0.25">
      <c r="A287" s="564">
        <v>80104</v>
      </c>
      <c r="B287" s="679"/>
      <c r="C287" s="679"/>
      <c r="D287" s="679"/>
      <c r="E287" s="679"/>
      <c r="F287" s="679"/>
      <c r="G287" s="679"/>
      <c r="H287" s="679"/>
      <c r="I287" s="679"/>
      <c r="J287" s="679"/>
      <c r="K287" s="679"/>
      <c r="L287" s="679"/>
      <c r="M287" s="679"/>
      <c r="N287" s="679"/>
      <c r="O287" s="679"/>
      <c r="P287" s="679"/>
      <c r="Q287" s="679"/>
      <c r="R287" s="679"/>
      <c r="S287" s="679"/>
      <c r="T287" s="679"/>
      <c r="U287" s="679"/>
      <c r="V287" s="679"/>
      <c r="W287" s="679"/>
      <c r="X287" s="679"/>
      <c r="Y287" s="679"/>
      <c r="Z287" s="679"/>
      <c r="AA287" s="680" t="s">
        <v>284</v>
      </c>
      <c r="AB287" s="681"/>
      <c r="AC287" s="681"/>
      <c r="AH287" s="166">
        <f t="shared" si="252"/>
        <v>0</v>
      </c>
      <c r="AI287" s="682"/>
      <c r="AJ287" s="187"/>
      <c r="AK287" s="188"/>
      <c r="AL287" s="189"/>
      <c r="AM287" s="190"/>
      <c r="AN287" s="191"/>
      <c r="AO287" s="188"/>
      <c r="AP287" s="189"/>
      <c r="AQ287" s="190"/>
      <c r="AR287" s="191"/>
      <c r="AS287" s="191"/>
      <c r="AT287" s="191"/>
      <c r="AU287" s="192"/>
      <c r="AV287" s="190"/>
      <c r="AW287" s="193"/>
      <c r="AX287" s="683"/>
      <c r="AY287" s="167">
        <f t="shared" si="253"/>
        <v>0</v>
      </c>
      <c r="AZ287" s="684"/>
      <c r="BA287" s="167"/>
      <c r="BB287" s="167"/>
      <c r="BC287" s="167"/>
      <c r="BD287" s="557"/>
      <c r="BE287" s="685"/>
      <c r="BF287" s="167"/>
      <c r="BG287" s="749"/>
      <c r="BH287" s="1"/>
      <c r="BI287" s="713"/>
    </row>
    <row r="288" spans="1:61" s="165" customFormat="1" ht="24.6" hidden="1" customHeight="1" x14ac:dyDescent="0.25">
      <c r="A288" s="563">
        <v>802</v>
      </c>
      <c r="B288" s="175"/>
      <c r="C288" s="175"/>
      <c r="D288" s="175"/>
      <c r="E288" s="175"/>
      <c r="F288" s="175"/>
      <c r="G288" s="175"/>
      <c r="H288" s="175"/>
      <c r="I288" s="175"/>
      <c r="J288" s="175"/>
      <c r="K288" s="175"/>
      <c r="L288" s="175"/>
      <c r="M288" s="175"/>
      <c r="N288" s="175"/>
      <c r="O288" s="175"/>
      <c r="P288" s="175"/>
      <c r="Q288" s="175"/>
      <c r="R288" s="175"/>
      <c r="S288" s="175"/>
      <c r="T288" s="175"/>
      <c r="U288" s="175"/>
      <c r="V288" s="175"/>
      <c r="W288" s="175"/>
      <c r="X288" s="175"/>
      <c r="Y288" s="175"/>
      <c r="Z288" s="175"/>
      <c r="AA288" s="195" t="s">
        <v>285</v>
      </c>
      <c r="AB288" s="177">
        <f>SUM(AB289:AB296)</f>
        <v>0</v>
      </c>
      <c r="AC288" s="177">
        <f>SUM(AC289:AC296)</f>
        <v>0</v>
      </c>
      <c r="AD288" s="176">
        <f>SUM(AD289:AD296)</f>
        <v>0</v>
      </c>
      <c r="AE288" s="176"/>
      <c r="AF288" s="176"/>
      <c r="AG288" s="176">
        <f>SUM(AG289:AG296)</f>
        <v>0</v>
      </c>
      <c r="AH288" s="166">
        <f t="shared" si="252"/>
        <v>0</v>
      </c>
      <c r="AI288" s="178">
        <f>SUM(AI289:AI296)</f>
        <v>0</v>
      </c>
      <c r="AJ288" s="179">
        <f t="shared" ref="AJ288:AV288" si="258">SUM(AJ289:AJ296)</f>
        <v>0</v>
      </c>
      <c r="AK288" s="180">
        <f t="shared" si="258"/>
        <v>0</v>
      </c>
      <c r="AL288" s="181">
        <f t="shared" si="258"/>
        <v>0</v>
      </c>
      <c r="AM288" s="182">
        <f t="shared" si="258"/>
        <v>0</v>
      </c>
      <c r="AN288" s="183">
        <f t="shared" si="258"/>
        <v>0</v>
      </c>
      <c r="AO288" s="180">
        <f t="shared" si="258"/>
        <v>0</v>
      </c>
      <c r="AP288" s="181">
        <f t="shared" si="258"/>
        <v>0</v>
      </c>
      <c r="AQ288" s="182">
        <f t="shared" si="258"/>
        <v>0</v>
      </c>
      <c r="AR288" s="183">
        <f t="shared" si="258"/>
        <v>0</v>
      </c>
      <c r="AS288" s="183"/>
      <c r="AT288" s="183"/>
      <c r="AU288" s="184">
        <f t="shared" si="258"/>
        <v>0</v>
      </c>
      <c r="AV288" s="182">
        <f t="shared" si="258"/>
        <v>0</v>
      </c>
      <c r="AW288" s="185">
        <f>SUM(AW289:AW296)</f>
        <v>0</v>
      </c>
      <c r="AX288" s="186">
        <f>SUM(AX289:AX296)</f>
        <v>0</v>
      </c>
      <c r="AY288" s="167">
        <f t="shared" si="253"/>
        <v>0</v>
      </c>
      <c r="AZ288" s="677">
        <f>SUM(AZ289:AZ296)</f>
        <v>0</v>
      </c>
      <c r="BA288" s="194">
        <f>SUM(BA289:BA296)</f>
        <v>0</v>
      </c>
      <c r="BB288" s="194"/>
      <c r="BC288" s="194"/>
      <c r="BD288" s="557">
        <f>SUM(BD289:BD296)</f>
        <v>0</v>
      </c>
      <c r="BE288" s="678">
        <f>SUM(BE289:BE296)</f>
        <v>0</v>
      </c>
      <c r="BF288" s="194">
        <f>SUM(BF289:BF296)</f>
        <v>0</v>
      </c>
      <c r="BG288" s="751">
        <f>SUM(BG289:BG296)</f>
        <v>0</v>
      </c>
      <c r="BH288" s="1"/>
      <c r="BI288" s="713"/>
    </row>
    <row r="289" spans="1:62" s="165" customFormat="1" ht="24.6" hidden="1" customHeight="1" x14ac:dyDescent="0.25">
      <c r="A289" s="564">
        <v>80201</v>
      </c>
      <c r="B289" s="679"/>
      <c r="C289" s="679"/>
      <c r="D289" s="679"/>
      <c r="E289" s="679"/>
      <c r="F289" s="679"/>
      <c r="G289" s="679"/>
      <c r="H289" s="679"/>
      <c r="I289" s="679"/>
      <c r="J289" s="679"/>
      <c r="K289" s="679"/>
      <c r="L289" s="679"/>
      <c r="M289" s="679"/>
      <c r="N289" s="679"/>
      <c r="O289" s="679"/>
      <c r="P289" s="679"/>
      <c r="Q289" s="679"/>
      <c r="R289" s="679"/>
      <c r="S289" s="679"/>
      <c r="T289" s="679"/>
      <c r="U289" s="679"/>
      <c r="V289" s="679"/>
      <c r="W289" s="679"/>
      <c r="X289" s="679"/>
      <c r="Y289" s="679"/>
      <c r="Z289" s="679"/>
      <c r="AA289" s="680" t="s">
        <v>286</v>
      </c>
      <c r="AB289" s="681"/>
      <c r="AC289" s="681"/>
      <c r="AH289" s="166">
        <f t="shared" si="252"/>
        <v>0</v>
      </c>
      <c r="AI289" s="682"/>
      <c r="AJ289" s="187"/>
      <c r="AK289" s="188"/>
      <c r="AL289" s="189"/>
      <c r="AM289" s="190"/>
      <c r="AN289" s="191"/>
      <c r="AO289" s="188"/>
      <c r="AP289" s="189"/>
      <c r="AQ289" s="190"/>
      <c r="AR289" s="191"/>
      <c r="AS289" s="191"/>
      <c r="AT289" s="191"/>
      <c r="AU289" s="192"/>
      <c r="AV289" s="190"/>
      <c r="AW289" s="193"/>
      <c r="AX289" s="683"/>
      <c r="AY289" s="167">
        <f t="shared" si="253"/>
        <v>0</v>
      </c>
      <c r="AZ289" s="684"/>
      <c r="BA289" s="167"/>
      <c r="BB289" s="167"/>
      <c r="BC289" s="167"/>
      <c r="BD289" s="557"/>
      <c r="BE289" s="685"/>
      <c r="BF289" s="167"/>
      <c r="BG289" s="749"/>
      <c r="BH289" s="1"/>
      <c r="BI289" s="713"/>
    </row>
    <row r="290" spans="1:62" s="165" customFormat="1" ht="24.6" hidden="1" customHeight="1" x14ac:dyDescent="0.25">
      <c r="A290" s="564">
        <v>80202</v>
      </c>
      <c r="B290" s="679"/>
      <c r="C290" s="679"/>
      <c r="D290" s="679"/>
      <c r="E290" s="679"/>
      <c r="F290" s="679"/>
      <c r="G290" s="679"/>
      <c r="H290" s="679"/>
      <c r="I290" s="679"/>
      <c r="J290" s="679"/>
      <c r="K290" s="679"/>
      <c r="L290" s="679"/>
      <c r="M290" s="679"/>
      <c r="N290" s="679"/>
      <c r="O290" s="679"/>
      <c r="P290" s="679"/>
      <c r="Q290" s="679"/>
      <c r="R290" s="679"/>
      <c r="S290" s="679"/>
      <c r="T290" s="679"/>
      <c r="U290" s="679"/>
      <c r="V290" s="679"/>
      <c r="W290" s="679"/>
      <c r="X290" s="679"/>
      <c r="Y290" s="679"/>
      <c r="Z290" s="679"/>
      <c r="AA290" s="680" t="s">
        <v>287</v>
      </c>
      <c r="AB290" s="681"/>
      <c r="AC290" s="681"/>
      <c r="AH290" s="166">
        <f t="shared" si="252"/>
        <v>0</v>
      </c>
      <c r="AI290" s="682"/>
      <c r="AJ290" s="187"/>
      <c r="AK290" s="188"/>
      <c r="AL290" s="189"/>
      <c r="AM290" s="190"/>
      <c r="AN290" s="191"/>
      <c r="AO290" s="188"/>
      <c r="AP290" s="189"/>
      <c r="AQ290" s="190"/>
      <c r="AR290" s="191"/>
      <c r="AS290" s="191"/>
      <c r="AT290" s="191"/>
      <c r="AU290" s="192"/>
      <c r="AV290" s="190"/>
      <c r="AW290" s="193"/>
      <c r="AX290" s="683"/>
      <c r="AY290" s="167">
        <f t="shared" si="253"/>
        <v>0</v>
      </c>
      <c r="AZ290" s="684"/>
      <c r="BA290" s="167"/>
      <c r="BB290" s="167"/>
      <c r="BC290" s="167"/>
      <c r="BD290" s="557"/>
      <c r="BE290" s="685"/>
      <c r="BF290" s="167"/>
      <c r="BG290" s="749"/>
      <c r="BH290" s="1"/>
      <c r="BI290" s="713"/>
    </row>
    <row r="291" spans="1:62" s="165" customFormat="1" ht="24.6" hidden="1" customHeight="1" x14ac:dyDescent="0.25">
      <c r="A291" s="564">
        <v>80203</v>
      </c>
      <c r="B291" s="679"/>
      <c r="C291" s="679"/>
      <c r="D291" s="679"/>
      <c r="E291" s="679"/>
      <c r="F291" s="679"/>
      <c r="G291" s="679"/>
      <c r="H291" s="679"/>
      <c r="I291" s="679"/>
      <c r="J291" s="679"/>
      <c r="K291" s="679"/>
      <c r="L291" s="679"/>
      <c r="M291" s="679"/>
      <c r="N291" s="679"/>
      <c r="O291" s="679"/>
      <c r="P291" s="679"/>
      <c r="Q291" s="679"/>
      <c r="R291" s="679"/>
      <c r="S291" s="679"/>
      <c r="T291" s="679"/>
      <c r="U291" s="679"/>
      <c r="V291" s="679"/>
      <c r="W291" s="679"/>
      <c r="X291" s="679"/>
      <c r="Y291" s="679"/>
      <c r="Z291" s="679"/>
      <c r="AA291" s="680" t="s">
        <v>288</v>
      </c>
      <c r="AB291" s="681"/>
      <c r="AC291" s="681"/>
      <c r="AH291" s="166">
        <f t="shared" si="252"/>
        <v>0</v>
      </c>
      <c r="AI291" s="682"/>
      <c r="AJ291" s="187"/>
      <c r="AK291" s="188"/>
      <c r="AL291" s="189"/>
      <c r="AM291" s="190"/>
      <c r="AN291" s="191"/>
      <c r="AO291" s="188"/>
      <c r="AP291" s="189"/>
      <c r="AQ291" s="190"/>
      <c r="AR291" s="191"/>
      <c r="AS291" s="191"/>
      <c r="AT291" s="191"/>
      <c r="AU291" s="192"/>
      <c r="AV291" s="190"/>
      <c r="AW291" s="193"/>
      <c r="AX291" s="683"/>
      <c r="AY291" s="167">
        <f t="shared" si="253"/>
        <v>0</v>
      </c>
      <c r="AZ291" s="684"/>
      <c r="BA291" s="167"/>
      <c r="BB291" s="167"/>
      <c r="BC291" s="167"/>
      <c r="BD291" s="557"/>
      <c r="BE291" s="685"/>
      <c r="BF291" s="167"/>
      <c r="BG291" s="749"/>
      <c r="BH291" s="1"/>
      <c r="BI291" s="713"/>
    </row>
    <row r="292" spans="1:62" s="165" customFormat="1" ht="24.6" hidden="1" customHeight="1" x14ac:dyDescent="0.25">
      <c r="A292" s="564">
        <v>80204</v>
      </c>
      <c r="B292" s="679"/>
      <c r="C292" s="679"/>
      <c r="D292" s="679"/>
      <c r="E292" s="679"/>
      <c r="F292" s="679"/>
      <c r="G292" s="679"/>
      <c r="H292" s="679"/>
      <c r="I292" s="679"/>
      <c r="J292" s="679"/>
      <c r="K292" s="679"/>
      <c r="L292" s="679"/>
      <c r="M292" s="679"/>
      <c r="N292" s="679"/>
      <c r="O292" s="679"/>
      <c r="P292" s="679"/>
      <c r="Q292" s="679"/>
      <c r="R292" s="679"/>
      <c r="S292" s="679"/>
      <c r="T292" s="679"/>
      <c r="U292" s="679"/>
      <c r="V292" s="679"/>
      <c r="W292" s="679"/>
      <c r="X292" s="679"/>
      <c r="Y292" s="679"/>
      <c r="Z292" s="679"/>
      <c r="AA292" s="680" t="s">
        <v>289</v>
      </c>
      <c r="AB292" s="681"/>
      <c r="AC292" s="681"/>
      <c r="AH292" s="166">
        <f t="shared" si="252"/>
        <v>0</v>
      </c>
      <c r="AI292" s="682"/>
      <c r="AJ292" s="187"/>
      <c r="AK292" s="188"/>
      <c r="AL292" s="189"/>
      <c r="AM292" s="190"/>
      <c r="AN292" s="191"/>
      <c r="AO292" s="188"/>
      <c r="AP292" s="189"/>
      <c r="AQ292" s="190"/>
      <c r="AR292" s="191"/>
      <c r="AS292" s="191"/>
      <c r="AT292" s="191"/>
      <c r="AU292" s="192"/>
      <c r="AV292" s="190"/>
      <c r="AW292" s="193"/>
      <c r="AX292" s="683"/>
      <c r="AY292" s="167">
        <f t="shared" si="253"/>
        <v>0</v>
      </c>
      <c r="AZ292" s="684"/>
      <c r="BA292" s="167"/>
      <c r="BB292" s="167"/>
      <c r="BC292" s="167"/>
      <c r="BD292" s="557"/>
      <c r="BE292" s="685"/>
      <c r="BF292" s="167"/>
      <c r="BG292" s="749"/>
      <c r="BH292" s="1"/>
      <c r="BI292" s="713"/>
    </row>
    <row r="293" spans="1:62" s="165" customFormat="1" ht="24.6" hidden="1" customHeight="1" x14ac:dyDescent="0.25">
      <c r="A293" s="564">
        <v>80205</v>
      </c>
      <c r="B293" s="679"/>
      <c r="C293" s="679"/>
      <c r="D293" s="679"/>
      <c r="E293" s="679"/>
      <c r="F293" s="679"/>
      <c r="G293" s="679"/>
      <c r="H293" s="679"/>
      <c r="I293" s="679"/>
      <c r="J293" s="679"/>
      <c r="K293" s="679"/>
      <c r="L293" s="679"/>
      <c r="M293" s="679"/>
      <c r="N293" s="679"/>
      <c r="O293" s="679"/>
      <c r="P293" s="679"/>
      <c r="Q293" s="679"/>
      <c r="R293" s="679"/>
      <c r="S293" s="679"/>
      <c r="T293" s="679"/>
      <c r="U293" s="679"/>
      <c r="V293" s="679"/>
      <c r="W293" s="679"/>
      <c r="X293" s="679"/>
      <c r="Y293" s="679"/>
      <c r="Z293" s="679"/>
      <c r="AA293" s="680" t="s">
        <v>290</v>
      </c>
      <c r="AB293" s="681"/>
      <c r="AC293" s="681"/>
      <c r="AH293" s="166">
        <f t="shared" si="252"/>
        <v>0</v>
      </c>
      <c r="AI293" s="682"/>
      <c r="AJ293" s="187"/>
      <c r="AK293" s="188"/>
      <c r="AL293" s="189"/>
      <c r="AM293" s="190"/>
      <c r="AN293" s="191"/>
      <c r="AO293" s="188"/>
      <c r="AP293" s="189"/>
      <c r="AQ293" s="190"/>
      <c r="AR293" s="191"/>
      <c r="AS293" s="191"/>
      <c r="AT293" s="191"/>
      <c r="AU293" s="192"/>
      <c r="AV293" s="190"/>
      <c r="AW293" s="193"/>
      <c r="AX293" s="683"/>
      <c r="AY293" s="167">
        <f t="shared" si="253"/>
        <v>0</v>
      </c>
      <c r="AZ293" s="684"/>
      <c r="BA293" s="167"/>
      <c r="BB293" s="167"/>
      <c r="BC293" s="167"/>
      <c r="BD293" s="557"/>
      <c r="BE293" s="685"/>
      <c r="BF293" s="167"/>
      <c r="BG293" s="749"/>
      <c r="BH293" s="1"/>
      <c r="BI293" s="713"/>
    </row>
    <row r="294" spans="1:62" s="165" customFormat="1" ht="24.6" hidden="1" customHeight="1" x14ac:dyDescent="0.25">
      <c r="A294" s="564">
        <v>80206</v>
      </c>
      <c r="B294" s="679"/>
      <c r="C294" s="679"/>
      <c r="D294" s="679"/>
      <c r="E294" s="679"/>
      <c r="F294" s="679"/>
      <c r="G294" s="679"/>
      <c r="H294" s="679"/>
      <c r="I294" s="679"/>
      <c r="J294" s="679"/>
      <c r="K294" s="679"/>
      <c r="L294" s="679"/>
      <c r="M294" s="679"/>
      <c r="N294" s="679"/>
      <c r="O294" s="679"/>
      <c r="P294" s="679"/>
      <c r="Q294" s="679"/>
      <c r="R294" s="679"/>
      <c r="S294" s="679"/>
      <c r="T294" s="679"/>
      <c r="U294" s="679"/>
      <c r="V294" s="679"/>
      <c r="W294" s="679"/>
      <c r="X294" s="679"/>
      <c r="Y294" s="679"/>
      <c r="Z294" s="679"/>
      <c r="AA294" s="680" t="s">
        <v>291</v>
      </c>
      <c r="AB294" s="681"/>
      <c r="AC294" s="681"/>
      <c r="AH294" s="166">
        <f t="shared" si="252"/>
        <v>0</v>
      </c>
      <c r="AI294" s="682"/>
      <c r="AJ294" s="187"/>
      <c r="AK294" s="188"/>
      <c r="AL294" s="189"/>
      <c r="AM294" s="190"/>
      <c r="AN294" s="191"/>
      <c r="AO294" s="188"/>
      <c r="AP294" s="189"/>
      <c r="AQ294" s="190"/>
      <c r="AR294" s="191"/>
      <c r="AS294" s="191"/>
      <c r="AT294" s="191"/>
      <c r="AU294" s="192"/>
      <c r="AV294" s="190"/>
      <c r="AW294" s="193"/>
      <c r="AX294" s="683"/>
      <c r="AY294" s="167">
        <f t="shared" si="253"/>
        <v>0</v>
      </c>
      <c r="AZ294" s="684"/>
      <c r="BA294" s="167"/>
      <c r="BB294" s="167"/>
      <c r="BC294" s="167"/>
      <c r="BD294" s="557"/>
      <c r="BE294" s="685"/>
      <c r="BF294" s="167"/>
      <c r="BG294" s="749"/>
      <c r="BH294" s="1"/>
      <c r="BI294" s="713"/>
    </row>
    <row r="295" spans="1:62" s="165" customFormat="1" ht="24.6" hidden="1" customHeight="1" x14ac:dyDescent="0.25">
      <c r="A295" s="564">
        <v>80207</v>
      </c>
      <c r="B295" s="679"/>
      <c r="C295" s="679"/>
      <c r="D295" s="679"/>
      <c r="E295" s="679"/>
      <c r="F295" s="679"/>
      <c r="G295" s="679"/>
      <c r="H295" s="679"/>
      <c r="I295" s="679"/>
      <c r="J295" s="679"/>
      <c r="K295" s="679"/>
      <c r="L295" s="679"/>
      <c r="M295" s="679"/>
      <c r="N295" s="679"/>
      <c r="O295" s="679"/>
      <c r="P295" s="679"/>
      <c r="Q295" s="679"/>
      <c r="R295" s="679"/>
      <c r="S295" s="679"/>
      <c r="T295" s="679"/>
      <c r="U295" s="679"/>
      <c r="V295" s="679"/>
      <c r="W295" s="679"/>
      <c r="X295" s="679"/>
      <c r="Y295" s="679"/>
      <c r="Z295" s="679"/>
      <c r="AA295" s="680" t="s">
        <v>292</v>
      </c>
      <c r="AB295" s="681"/>
      <c r="AC295" s="681"/>
      <c r="AH295" s="166">
        <f t="shared" si="252"/>
        <v>0</v>
      </c>
      <c r="AI295" s="682"/>
      <c r="AJ295" s="187"/>
      <c r="AK295" s="188"/>
      <c r="AL295" s="189"/>
      <c r="AM295" s="190"/>
      <c r="AN295" s="191"/>
      <c r="AO295" s="188"/>
      <c r="AP295" s="189"/>
      <c r="AQ295" s="190"/>
      <c r="AR295" s="191"/>
      <c r="AS295" s="191"/>
      <c r="AT295" s="191"/>
      <c r="AU295" s="192"/>
      <c r="AV295" s="190"/>
      <c r="AW295" s="193"/>
      <c r="AX295" s="683"/>
      <c r="AY295" s="167">
        <f t="shared" si="253"/>
        <v>0</v>
      </c>
      <c r="AZ295" s="684"/>
      <c r="BA295" s="167"/>
      <c r="BB295" s="167"/>
      <c r="BC295" s="167"/>
      <c r="BD295" s="557"/>
      <c r="BE295" s="685"/>
      <c r="BF295" s="167"/>
      <c r="BG295" s="749"/>
      <c r="BH295" s="1"/>
      <c r="BI295" s="713"/>
    </row>
    <row r="296" spans="1:62" s="165" customFormat="1" ht="24.6" hidden="1" customHeight="1" x14ac:dyDescent="0.25">
      <c r="A296" s="564">
        <v>80208</v>
      </c>
      <c r="B296" s="679"/>
      <c r="C296" s="679"/>
      <c r="D296" s="679"/>
      <c r="E296" s="679"/>
      <c r="F296" s="679"/>
      <c r="G296" s="679"/>
      <c r="H296" s="679"/>
      <c r="I296" s="679"/>
      <c r="J296" s="679"/>
      <c r="K296" s="679"/>
      <c r="L296" s="679"/>
      <c r="M296" s="679"/>
      <c r="N296" s="679"/>
      <c r="O296" s="679"/>
      <c r="P296" s="679"/>
      <c r="Q296" s="679"/>
      <c r="R296" s="679"/>
      <c r="S296" s="679"/>
      <c r="T296" s="679"/>
      <c r="U296" s="679"/>
      <c r="V296" s="679"/>
      <c r="W296" s="679"/>
      <c r="X296" s="679"/>
      <c r="Y296" s="679"/>
      <c r="Z296" s="679"/>
      <c r="AA296" s="680" t="s">
        <v>293</v>
      </c>
      <c r="AB296" s="681"/>
      <c r="AC296" s="681"/>
      <c r="AH296" s="166">
        <f t="shared" si="252"/>
        <v>0</v>
      </c>
      <c r="AI296" s="682"/>
      <c r="AJ296" s="187"/>
      <c r="AK296" s="188"/>
      <c r="AL296" s="189"/>
      <c r="AM296" s="190"/>
      <c r="AN296" s="191"/>
      <c r="AO296" s="188"/>
      <c r="AP296" s="189"/>
      <c r="AQ296" s="190"/>
      <c r="AR296" s="191"/>
      <c r="AS296" s="191"/>
      <c r="AT296" s="191"/>
      <c r="AU296" s="192"/>
      <c r="AV296" s="190"/>
      <c r="AW296" s="193"/>
      <c r="AX296" s="683"/>
      <c r="AY296" s="167">
        <f t="shared" si="253"/>
        <v>0</v>
      </c>
      <c r="AZ296" s="684"/>
      <c r="BA296" s="167"/>
      <c r="BB296" s="167"/>
      <c r="BC296" s="167"/>
      <c r="BD296" s="557"/>
      <c r="BE296" s="685"/>
      <c r="BF296" s="167"/>
      <c r="BG296" s="749"/>
      <c r="BH296" s="1"/>
      <c r="BI296" s="713"/>
    </row>
    <row r="297" spans="1:62" s="165" customFormat="1" ht="24.6" hidden="1" customHeight="1" x14ac:dyDescent="0.25">
      <c r="A297" s="278">
        <v>9</v>
      </c>
      <c r="B297" s="694"/>
      <c r="C297" s="694"/>
      <c r="D297" s="694"/>
      <c r="E297" s="694"/>
      <c r="F297" s="694"/>
      <c r="G297" s="694"/>
      <c r="H297" s="694"/>
      <c r="I297" s="694"/>
      <c r="J297" s="694"/>
      <c r="K297" s="694"/>
      <c r="L297" s="694"/>
      <c r="M297" s="694"/>
      <c r="N297" s="694"/>
      <c r="O297" s="694"/>
      <c r="P297" s="694"/>
      <c r="Q297" s="694"/>
      <c r="R297" s="694"/>
      <c r="S297" s="694"/>
      <c r="T297" s="694"/>
      <c r="U297" s="694"/>
      <c r="V297" s="694"/>
      <c r="W297" s="694"/>
      <c r="X297" s="694"/>
      <c r="Y297" s="694"/>
      <c r="Z297" s="694"/>
      <c r="AA297" s="642" t="s">
        <v>294</v>
      </c>
      <c r="AB297" s="695">
        <f>+AB298+AB300</f>
        <v>0</v>
      </c>
      <c r="AC297" s="695">
        <f>+AC298+AC300</f>
        <v>0</v>
      </c>
      <c r="AD297" s="643">
        <f>+AD298+AD300</f>
        <v>0</v>
      </c>
      <c r="AE297" s="643"/>
      <c r="AF297" s="643"/>
      <c r="AG297" s="643">
        <f>+AG298+AG300</f>
        <v>0</v>
      </c>
      <c r="AH297" s="279">
        <f t="shared" si="252"/>
        <v>0</v>
      </c>
      <c r="AI297" s="696">
        <f>+AI298+AI300</f>
        <v>0</v>
      </c>
      <c r="AJ297" s="280">
        <f t="shared" ref="AJ297:AV297" si="259">+AJ298+AJ300</f>
        <v>0</v>
      </c>
      <c r="AK297" s="321">
        <f t="shared" si="259"/>
        <v>0</v>
      </c>
      <c r="AL297" s="322">
        <f t="shared" si="259"/>
        <v>0</v>
      </c>
      <c r="AM297" s="328">
        <f t="shared" si="259"/>
        <v>0</v>
      </c>
      <c r="AN297" s="329">
        <f t="shared" si="259"/>
        <v>0</v>
      </c>
      <c r="AO297" s="321">
        <f t="shared" si="259"/>
        <v>0</v>
      </c>
      <c r="AP297" s="322">
        <f t="shared" si="259"/>
        <v>0</v>
      </c>
      <c r="AQ297" s="328">
        <f t="shared" si="259"/>
        <v>0</v>
      </c>
      <c r="AR297" s="329">
        <f t="shared" si="259"/>
        <v>0</v>
      </c>
      <c r="AS297" s="321"/>
      <c r="AT297" s="322"/>
      <c r="AU297" s="281">
        <f t="shared" si="259"/>
        <v>0</v>
      </c>
      <c r="AV297" s="328">
        <f t="shared" si="259"/>
        <v>0</v>
      </c>
      <c r="AW297" s="282">
        <f>+AW298+AW301</f>
        <v>0</v>
      </c>
      <c r="AX297" s="695">
        <f>+AX298+AX300</f>
        <v>0</v>
      </c>
      <c r="AY297" s="279">
        <f>+AW297</f>
        <v>0</v>
      </c>
      <c r="AZ297" s="237">
        <f>+AZ298+AZ301</f>
        <v>0</v>
      </c>
      <c r="BA297" s="279">
        <f>+BA298+BA300</f>
        <v>0</v>
      </c>
      <c r="BB297" s="279"/>
      <c r="BC297" s="279"/>
      <c r="BD297" s="554">
        <f>+BD298+BD301</f>
        <v>0</v>
      </c>
      <c r="BE297" s="588">
        <f t="shared" ref="BE297" si="260">IFERROR(((AY297-BD297)/AY297),0)</f>
        <v>0</v>
      </c>
      <c r="BF297" s="279">
        <f>+BF298+BF300</f>
        <v>0</v>
      </c>
      <c r="BG297" s="742">
        <f t="shared" ref="BG297:BG301" si="261">IFERROR(+(AZ297/AY297),0)</f>
        <v>0</v>
      </c>
      <c r="BH297" s="1"/>
      <c r="BI297" s="713"/>
    </row>
    <row r="298" spans="1:62" ht="24.6" hidden="1" customHeight="1" x14ac:dyDescent="0.25">
      <c r="A298" s="566">
        <v>901</v>
      </c>
      <c r="B298" s="9"/>
      <c r="C298" s="9"/>
      <c r="D298" s="9"/>
      <c r="E298" s="9"/>
      <c r="F298" s="9"/>
      <c r="G298" s="9"/>
      <c r="H298" s="9"/>
      <c r="I298" s="9"/>
      <c r="J298" s="9"/>
      <c r="K298" s="9"/>
      <c r="L298" s="9"/>
      <c r="M298" s="9"/>
      <c r="N298" s="9"/>
      <c r="O298" s="9"/>
      <c r="P298" s="9"/>
      <c r="Q298" s="9"/>
      <c r="R298" s="9"/>
      <c r="S298" s="9"/>
      <c r="T298" s="9"/>
      <c r="U298" s="9"/>
      <c r="V298" s="9"/>
      <c r="W298" s="9"/>
      <c r="X298" s="9"/>
      <c r="Y298" s="9"/>
      <c r="Z298" s="9"/>
      <c r="AA298" s="10" t="s">
        <v>295</v>
      </c>
      <c r="AB298" s="536">
        <f>+AB299</f>
        <v>0</v>
      </c>
      <c r="AC298" s="536">
        <f>+AC299</f>
        <v>0</v>
      </c>
      <c r="AD298" s="537">
        <f>+AD299</f>
        <v>0</v>
      </c>
      <c r="AE298" s="537"/>
      <c r="AF298" s="537"/>
      <c r="AG298" s="537"/>
      <c r="AH298" s="334">
        <f t="shared" si="252"/>
        <v>0</v>
      </c>
      <c r="AY298" s="334">
        <f t="shared" si="253"/>
        <v>0</v>
      </c>
      <c r="AZ298" s="332"/>
      <c r="BA298" s="335"/>
      <c r="BB298" s="335"/>
      <c r="BC298" s="335"/>
      <c r="BD298" s="559"/>
      <c r="BE298" s="697">
        <f t="shared" ref="BE298" si="262">IFERROR(((AY298-BD298)/AY298),0)</f>
        <v>0</v>
      </c>
      <c r="BF298" s="335"/>
      <c r="BG298" s="734">
        <f t="shared" si="261"/>
        <v>0</v>
      </c>
    </row>
    <row r="299" spans="1:62" ht="24.6" hidden="1" customHeight="1" x14ac:dyDescent="0.25">
      <c r="A299" s="567">
        <v>90101</v>
      </c>
      <c r="B299" s="13"/>
      <c r="C299" s="13"/>
      <c r="D299" s="13"/>
      <c r="E299" s="13"/>
      <c r="F299" s="13"/>
      <c r="G299" s="13"/>
      <c r="H299" s="13"/>
      <c r="I299" s="13"/>
      <c r="J299" s="13"/>
      <c r="K299" s="13"/>
      <c r="L299" s="13"/>
      <c r="M299" s="13"/>
      <c r="N299" s="13"/>
      <c r="O299" s="13"/>
      <c r="P299" s="13"/>
      <c r="Q299" s="13"/>
      <c r="R299" s="13"/>
      <c r="S299" s="13"/>
      <c r="T299" s="13"/>
      <c r="U299" s="13"/>
      <c r="V299" s="13"/>
      <c r="W299" s="13"/>
      <c r="X299" s="13"/>
      <c r="Y299" s="13"/>
      <c r="Z299" s="13"/>
      <c r="AA299" s="12" t="s">
        <v>296</v>
      </c>
      <c r="AB299" s="334"/>
      <c r="AC299" s="334"/>
      <c r="AD299" s="335"/>
      <c r="AE299" s="335"/>
      <c r="AF299" s="335"/>
      <c r="AG299" s="335"/>
      <c r="AH299" s="334">
        <f>+AD299+AG299</f>
        <v>0</v>
      </c>
      <c r="AY299" s="334">
        <f>+AW299+AX299</f>
        <v>0</v>
      </c>
      <c r="AZ299" s="332"/>
      <c r="BA299" s="335"/>
      <c r="BB299" s="335"/>
      <c r="BC299" s="335"/>
      <c r="BD299" s="559"/>
      <c r="BE299" s="625">
        <v>0</v>
      </c>
      <c r="BF299" s="335"/>
      <c r="BG299" s="734">
        <f t="shared" si="261"/>
        <v>0</v>
      </c>
    </row>
    <row r="300" spans="1:62" ht="24.6" hidden="1" customHeight="1" x14ac:dyDescent="0.25">
      <c r="A300" s="566">
        <v>902</v>
      </c>
      <c r="B300" s="9"/>
      <c r="C300" s="9"/>
      <c r="D300" s="9"/>
      <c r="E300" s="9"/>
      <c r="F300" s="9"/>
      <c r="G300" s="9"/>
      <c r="H300" s="9"/>
      <c r="I300" s="9"/>
      <c r="J300" s="9"/>
      <c r="K300" s="9"/>
      <c r="L300" s="9"/>
      <c r="M300" s="9"/>
      <c r="N300" s="9"/>
      <c r="O300" s="9"/>
      <c r="P300" s="9"/>
      <c r="Q300" s="9"/>
      <c r="R300" s="9"/>
      <c r="S300" s="9"/>
      <c r="T300" s="9"/>
      <c r="U300" s="9"/>
      <c r="V300" s="9"/>
      <c r="W300" s="9"/>
      <c r="X300" s="9"/>
      <c r="Y300" s="9"/>
      <c r="Z300" s="9"/>
      <c r="AA300" s="10" t="s">
        <v>297</v>
      </c>
      <c r="AB300" s="536">
        <f>+AB301+AB302</f>
        <v>0</v>
      </c>
      <c r="AC300" s="536">
        <f>+AI301+AI302</f>
        <v>0</v>
      </c>
      <c r="AD300" s="537">
        <f>+AD301+AD302</f>
        <v>0</v>
      </c>
      <c r="AE300" s="537"/>
      <c r="AF300" s="537"/>
      <c r="AG300" s="537">
        <f>+AG301+AG302</f>
        <v>0</v>
      </c>
      <c r="AH300" s="334">
        <f>+AH301+AH302</f>
        <v>0</v>
      </c>
      <c r="AL300" s="1">
        <v>0</v>
      </c>
      <c r="AY300" s="334">
        <f>+AY301+AY302</f>
        <v>0</v>
      </c>
      <c r="AZ300" s="332"/>
      <c r="BA300" s="335"/>
      <c r="BB300" s="335"/>
      <c r="BC300" s="335"/>
      <c r="BD300" s="559"/>
      <c r="BE300" s="622">
        <f t="shared" ref="BE300:BE301" si="263">IFERROR(((AY300-BD300)/AY300),0)</f>
        <v>0</v>
      </c>
      <c r="BF300" s="335"/>
      <c r="BG300" s="734">
        <f t="shared" si="261"/>
        <v>0</v>
      </c>
    </row>
    <row r="301" spans="1:62" ht="24.6" hidden="1" customHeight="1" thickBot="1" x14ac:dyDescent="0.3">
      <c r="A301" s="568" t="s">
        <v>630</v>
      </c>
      <c r="B301" s="569"/>
      <c r="C301" s="569"/>
      <c r="D301" s="569"/>
      <c r="E301" s="569"/>
      <c r="F301" s="569"/>
      <c r="G301" s="569"/>
      <c r="H301" s="569"/>
      <c r="I301" s="569"/>
      <c r="J301" s="569"/>
      <c r="K301" s="569"/>
      <c r="L301" s="569"/>
      <c r="M301" s="569"/>
      <c r="N301" s="569"/>
      <c r="O301" s="569"/>
      <c r="P301" s="569"/>
      <c r="Q301" s="569"/>
      <c r="R301" s="569"/>
      <c r="S301" s="569"/>
      <c r="T301" s="569"/>
      <c r="U301" s="569"/>
      <c r="V301" s="569"/>
      <c r="W301" s="569"/>
      <c r="X301" s="569"/>
      <c r="Y301" s="569"/>
      <c r="Z301" s="569"/>
      <c r="AA301" s="570" t="s">
        <v>298</v>
      </c>
      <c r="AB301" s="698"/>
      <c r="AC301" s="571"/>
      <c r="AD301" s="572"/>
      <c r="AE301" s="572"/>
      <c r="AF301" s="572"/>
      <c r="AG301" s="572"/>
      <c r="AH301" s="573">
        <f>+AD301+AG301</f>
        <v>0</v>
      </c>
      <c r="AI301" s="598"/>
      <c r="AJ301" s="574"/>
      <c r="AK301" s="575"/>
      <c r="AL301" s="575"/>
      <c r="AM301" s="575"/>
      <c r="AN301" s="575"/>
      <c r="AO301" s="575"/>
      <c r="AP301" s="575"/>
      <c r="AQ301" s="575"/>
      <c r="AR301" s="575"/>
      <c r="AS301" s="575"/>
      <c r="AT301" s="575"/>
      <c r="AU301" s="575"/>
      <c r="AV301" s="576"/>
      <c r="AW301" s="577">
        <f>AI301+AK301+AM301+AO301+AQ301+AS301+AV301</f>
        <v>0</v>
      </c>
      <c r="AX301" s="575"/>
      <c r="AY301" s="573">
        <f>+AW301+AX301</f>
        <v>0</v>
      </c>
      <c r="AZ301" s="578">
        <f>IFERROR(+VLOOKUP(A301,'Base de Datos'!$A$1:$H$75,7,0),0)</f>
        <v>0</v>
      </c>
      <c r="BA301" s="579"/>
      <c r="BB301" s="580">
        <f>IFERROR(+VLOOKUP(A301,'Base de Datos'!$A$1:$H$75,8,0),0)</f>
        <v>0</v>
      </c>
      <c r="BC301" s="572"/>
      <c r="BD301" s="581">
        <f>AY301-AZ301-BA301</f>
        <v>0</v>
      </c>
      <c r="BE301" s="582">
        <f t="shared" si="263"/>
        <v>0</v>
      </c>
      <c r="BF301" s="579"/>
      <c r="BG301" s="753">
        <f t="shared" si="261"/>
        <v>0</v>
      </c>
    </row>
    <row r="302" spans="1:62" ht="24.6" hidden="1" customHeight="1" x14ac:dyDescent="0.25">
      <c r="A302" s="13">
        <v>90202</v>
      </c>
      <c r="B302" s="13"/>
      <c r="C302" s="13"/>
      <c r="D302" s="13"/>
      <c r="E302" s="13"/>
      <c r="F302" s="13"/>
      <c r="G302" s="13"/>
      <c r="H302" s="13"/>
      <c r="I302" s="13"/>
      <c r="J302" s="13"/>
      <c r="K302" s="13"/>
      <c r="L302" s="13"/>
      <c r="M302" s="13"/>
      <c r="N302" s="13"/>
      <c r="O302" s="13"/>
      <c r="P302" s="13"/>
      <c r="Q302" s="13"/>
      <c r="R302" s="13"/>
      <c r="S302" s="13"/>
      <c r="T302" s="13"/>
      <c r="U302" s="13"/>
      <c r="V302" s="13"/>
      <c r="W302" s="13"/>
      <c r="X302" s="13"/>
      <c r="Y302" s="13"/>
      <c r="Z302" s="13"/>
      <c r="AA302" s="12" t="s">
        <v>299</v>
      </c>
      <c r="AB302" s="223"/>
      <c r="AC302" s="223"/>
      <c r="AD302" s="84"/>
      <c r="AE302" s="84"/>
      <c r="AF302" s="84"/>
      <c r="AG302" s="84"/>
      <c r="AH302" s="560">
        <f>+AD302+AG302</f>
        <v>0</v>
      </c>
      <c r="AY302" s="560">
        <f>+AW302+AX302</f>
        <v>0</v>
      </c>
      <c r="AZ302" s="561"/>
      <c r="BA302" s="84"/>
      <c r="BB302" s="84"/>
      <c r="BC302" s="84"/>
      <c r="BD302" s="562"/>
      <c r="BE302" s="84"/>
      <c r="BF302" s="84"/>
      <c r="BG302" s="754"/>
    </row>
    <row r="303" spans="1:62" ht="13.8" thickBot="1" x14ac:dyDescent="0.3">
      <c r="A303" s="13"/>
      <c r="B303" s="13"/>
      <c r="C303" s="13"/>
      <c r="D303" s="13"/>
      <c r="E303" s="13"/>
      <c r="F303" s="13"/>
      <c r="G303" s="13"/>
      <c r="H303" s="13"/>
      <c r="I303" s="13"/>
      <c r="J303" s="13"/>
      <c r="K303" s="13"/>
      <c r="L303" s="13"/>
      <c r="M303" s="13"/>
      <c r="N303" s="13"/>
      <c r="O303" s="13"/>
      <c r="P303" s="13"/>
      <c r="Q303" s="13"/>
      <c r="R303" s="13"/>
      <c r="S303" s="13"/>
      <c r="T303" s="13"/>
      <c r="U303" s="13"/>
      <c r="V303" s="13"/>
      <c r="W303" s="13"/>
      <c r="X303" s="13"/>
      <c r="Y303" s="13"/>
      <c r="Z303" s="13"/>
      <c r="AA303" s="12"/>
      <c r="AY303" s="2"/>
      <c r="AZ303" s="164"/>
      <c r="BD303" s="214"/>
      <c r="BG303" s="755"/>
      <c r="BJ303" s="99"/>
    </row>
    <row r="304" spans="1:62" ht="13.5" customHeight="1" thickBot="1" x14ac:dyDescent="0.3">
      <c r="A304" s="13"/>
      <c r="B304" s="13"/>
      <c r="C304" s="13"/>
      <c r="D304" s="13"/>
      <c r="E304" s="13"/>
      <c r="F304" s="13"/>
      <c r="G304" s="13"/>
      <c r="H304" s="13"/>
      <c r="I304" s="13"/>
      <c r="J304" s="13"/>
      <c r="K304" s="13"/>
      <c r="L304" s="13"/>
      <c r="M304" s="13"/>
      <c r="N304" s="13"/>
      <c r="O304" s="13"/>
      <c r="P304" s="13"/>
      <c r="Q304" s="13"/>
      <c r="R304" s="13"/>
      <c r="S304" s="13"/>
      <c r="T304" s="13"/>
      <c r="U304" s="13"/>
      <c r="V304" s="13"/>
      <c r="W304" s="13"/>
      <c r="X304" s="13"/>
      <c r="Y304" s="13"/>
      <c r="Z304" s="13"/>
      <c r="AA304" s="12"/>
      <c r="AH304" s="780" t="s">
        <v>310</v>
      </c>
      <c r="AI304" s="798" t="s">
        <v>300</v>
      </c>
      <c r="AJ304" s="799"/>
      <c r="AK304" s="800" t="s">
        <v>304</v>
      </c>
      <c r="AL304" s="801"/>
      <c r="AM304" s="802" t="s">
        <v>305</v>
      </c>
      <c r="AN304" s="799"/>
      <c r="AO304" s="800" t="s">
        <v>306</v>
      </c>
      <c r="AP304" s="801"/>
      <c r="AQ304" s="802" t="s">
        <v>307</v>
      </c>
      <c r="AR304" s="799"/>
      <c r="AS304" s="431"/>
      <c r="AT304" s="431"/>
      <c r="AU304" s="433" t="s">
        <v>309</v>
      </c>
      <c r="AV304" s="432" t="s">
        <v>308</v>
      </c>
      <c r="AW304" s="792" t="s">
        <v>303</v>
      </c>
      <c r="AX304" s="793"/>
      <c r="AY304" s="780" t="s">
        <v>311</v>
      </c>
      <c r="AZ304" s="782" t="s">
        <v>428</v>
      </c>
      <c r="BA304" s="780" t="s">
        <v>312</v>
      </c>
      <c r="BB304" s="780" t="s">
        <v>627</v>
      </c>
      <c r="BC304" s="780" t="s">
        <v>628</v>
      </c>
      <c r="BD304" s="782" t="s">
        <v>313</v>
      </c>
      <c r="BE304" s="780" t="s">
        <v>427</v>
      </c>
      <c r="BF304" s="780" t="s">
        <v>312</v>
      </c>
      <c r="BG304" s="765" t="s">
        <v>426</v>
      </c>
    </row>
    <row r="305" spans="1:62" ht="15.75" customHeight="1" thickBot="1" x14ac:dyDescent="0.3">
      <c r="A305" s="13"/>
      <c r="B305" s="13"/>
      <c r="C305" s="13"/>
      <c r="D305" s="13"/>
      <c r="E305" s="13"/>
      <c r="F305" s="13"/>
      <c r="G305" s="13"/>
      <c r="H305" s="13"/>
      <c r="I305" s="13"/>
      <c r="J305" s="13"/>
      <c r="K305" s="13"/>
      <c r="L305" s="13"/>
      <c r="M305" s="13"/>
      <c r="N305" s="13"/>
      <c r="O305" s="13"/>
      <c r="P305" s="13"/>
      <c r="Q305" s="13"/>
      <c r="R305" s="13"/>
      <c r="S305" s="13"/>
      <c r="T305" s="13"/>
      <c r="U305" s="13"/>
      <c r="V305" s="13"/>
      <c r="W305" s="13"/>
      <c r="X305" s="13"/>
      <c r="Y305" s="13"/>
      <c r="Z305" s="13"/>
      <c r="AA305" s="12"/>
      <c r="AH305" s="796"/>
      <c r="AI305" s="434"/>
      <c r="AJ305" s="435"/>
      <c r="AK305" s="436"/>
      <c r="AL305" s="437"/>
      <c r="AM305" s="438"/>
      <c r="AN305" s="435"/>
      <c r="AO305" s="436"/>
      <c r="AP305" s="437"/>
      <c r="AQ305" s="438"/>
      <c r="AR305" s="435"/>
      <c r="AS305" s="435"/>
      <c r="AT305" s="435"/>
      <c r="AU305" s="439"/>
      <c r="AV305" s="438"/>
      <c r="AW305" s="350"/>
      <c r="AX305" s="351"/>
      <c r="AY305" s="796"/>
      <c r="AZ305" s="783"/>
      <c r="BA305" s="796"/>
      <c r="BB305" s="796"/>
      <c r="BC305" s="796"/>
      <c r="BD305" s="783"/>
      <c r="BE305" s="796"/>
      <c r="BF305" s="796"/>
      <c r="BG305" s="766"/>
    </row>
    <row r="306" spans="1:62" ht="33" customHeight="1" thickBot="1" x14ac:dyDescent="0.3">
      <c r="A306" s="13"/>
      <c r="B306" s="13"/>
      <c r="C306" s="13"/>
      <c r="D306" s="13"/>
      <c r="E306" s="13"/>
      <c r="F306" s="13"/>
      <c r="G306" s="13"/>
      <c r="H306" s="13"/>
      <c r="I306" s="13"/>
      <c r="J306" s="13"/>
      <c r="K306" s="13"/>
      <c r="L306" s="13"/>
      <c r="M306" s="13"/>
      <c r="N306" s="13"/>
      <c r="O306" s="13"/>
      <c r="P306" s="13"/>
      <c r="Q306" s="13"/>
      <c r="R306" s="13"/>
      <c r="S306" s="13"/>
      <c r="T306" s="13"/>
      <c r="U306" s="13"/>
      <c r="V306" s="13"/>
      <c r="W306" s="13"/>
      <c r="X306" s="13"/>
      <c r="Y306" s="13"/>
      <c r="Z306" s="13"/>
      <c r="AA306" s="12"/>
      <c r="AH306" s="797"/>
      <c r="AI306" s="440" t="s">
        <v>301</v>
      </c>
      <c r="AJ306" s="441" t="s">
        <v>302</v>
      </c>
      <c r="AK306" s="442" t="s">
        <v>301</v>
      </c>
      <c r="AL306" s="443" t="s">
        <v>302</v>
      </c>
      <c r="AM306" s="444" t="s">
        <v>301</v>
      </c>
      <c r="AN306" s="441" t="s">
        <v>302</v>
      </c>
      <c r="AO306" s="442" t="s">
        <v>301</v>
      </c>
      <c r="AP306" s="443" t="s">
        <v>302</v>
      </c>
      <c r="AQ306" s="444" t="s">
        <v>301</v>
      </c>
      <c r="AR306" s="441" t="s">
        <v>302</v>
      </c>
      <c r="AS306" s="445"/>
      <c r="AT306" s="445"/>
      <c r="AU306" s="446" t="s">
        <v>302</v>
      </c>
      <c r="AV306" s="447" t="s">
        <v>301</v>
      </c>
      <c r="AW306" s="448" t="s">
        <v>301</v>
      </c>
      <c r="AX306" s="448" t="s">
        <v>302</v>
      </c>
      <c r="AY306" s="797"/>
      <c r="AZ306" s="805"/>
      <c r="BA306" s="797"/>
      <c r="BB306" s="804"/>
      <c r="BC306" s="804"/>
      <c r="BD306" s="803"/>
      <c r="BE306" s="797"/>
      <c r="BF306" s="797"/>
      <c r="BG306" s="767"/>
    </row>
    <row r="307" spans="1:62" ht="13.5" hidden="1" customHeight="1" thickBot="1" x14ac:dyDescent="0.3">
      <c r="A307" s="813" t="s">
        <v>466</v>
      </c>
      <c r="B307" s="814"/>
      <c r="C307" s="814"/>
      <c r="D307" s="814"/>
      <c r="E307" s="814"/>
      <c r="F307" s="814"/>
      <c r="G307" s="814"/>
      <c r="H307" s="814"/>
      <c r="I307" s="814"/>
      <c r="J307" s="814"/>
      <c r="K307" s="814"/>
      <c r="L307" s="814"/>
      <c r="M307" s="814"/>
      <c r="N307" s="814"/>
      <c r="O307" s="814"/>
      <c r="P307" s="814"/>
      <c r="Q307" s="814"/>
      <c r="R307" s="814"/>
      <c r="S307" s="814"/>
      <c r="T307" s="814"/>
      <c r="U307" s="814"/>
      <c r="V307" s="814"/>
      <c r="W307" s="814"/>
      <c r="X307" s="814"/>
      <c r="Y307" s="814"/>
      <c r="Z307" s="814"/>
      <c r="AA307" s="814"/>
      <c r="AB307" s="814"/>
      <c r="AC307" s="815"/>
      <c r="AH307" s="92"/>
      <c r="AY307" s="2"/>
      <c r="AZ307" s="226"/>
      <c r="BA307" s="3"/>
      <c r="BB307" s="3"/>
      <c r="BC307" s="3"/>
      <c r="BD307" s="227"/>
      <c r="BF307" s="3"/>
      <c r="BG307" s="756"/>
    </row>
    <row r="308" spans="1:62" ht="12.75" hidden="1" customHeight="1" thickBot="1" x14ac:dyDescent="0.3">
      <c r="A308" s="249" t="s">
        <v>447</v>
      </c>
      <c r="B308" s="336"/>
      <c r="C308" s="336"/>
      <c r="D308" s="336"/>
      <c r="E308" s="336"/>
      <c r="F308" s="336"/>
      <c r="G308" s="336"/>
      <c r="H308" s="336"/>
      <c r="I308" s="336"/>
      <c r="J308" s="336"/>
      <c r="K308" s="336"/>
      <c r="L308" s="336"/>
      <c r="M308" s="336"/>
      <c r="N308" s="336"/>
      <c r="O308" s="336"/>
      <c r="P308" s="336"/>
      <c r="Q308" s="336"/>
      <c r="R308" s="336"/>
      <c r="S308" s="336"/>
      <c r="T308" s="336"/>
      <c r="U308" s="336"/>
      <c r="V308" s="336"/>
      <c r="W308" s="336"/>
      <c r="X308" s="336"/>
      <c r="Y308" s="336"/>
      <c r="Z308" s="336"/>
      <c r="AA308" s="250" t="s">
        <v>445</v>
      </c>
      <c r="AB308" s="251">
        <v>0</v>
      </c>
      <c r="AC308" s="15">
        <v>0</v>
      </c>
      <c r="AH308" s="91">
        <f>AB308+AC308</f>
        <v>0</v>
      </c>
      <c r="AI308" s="96"/>
      <c r="AJ308" s="294">
        <v>0</v>
      </c>
      <c r="AK308" s="93"/>
      <c r="AL308" s="94">
        <v>0</v>
      </c>
      <c r="AM308" s="96"/>
      <c r="AN308" s="97">
        <v>0</v>
      </c>
      <c r="AO308" s="160"/>
      <c r="AP308" s="161"/>
      <c r="AQ308" s="96"/>
      <c r="AR308" s="97">
        <v>0</v>
      </c>
      <c r="AS308" s="292"/>
      <c r="AT308" s="292"/>
      <c r="AU308" s="95"/>
      <c r="AV308" s="96"/>
      <c r="AW308" s="87">
        <f>AI308+AK308+AM308+AO308+AQ308+AV308</f>
        <v>0</v>
      </c>
      <c r="AX308" s="87">
        <f>AJ308+AL308+AN308+AP308+AR308+AU308</f>
        <v>0</v>
      </c>
      <c r="AY308" s="89">
        <f>AH308+AW308-AX308</f>
        <v>0</v>
      </c>
      <c r="AZ308" s="258">
        <v>0</v>
      </c>
      <c r="BA308" s="90">
        <v>0</v>
      </c>
      <c r="BB308" s="90"/>
      <c r="BC308" s="90"/>
      <c r="BD308" s="260">
        <f>AY308-AZ308-BA308</f>
        <v>0</v>
      </c>
      <c r="BE308" s="205" t="e">
        <f>(AY308-BD308)/AY308</f>
        <v>#DIV/0!</v>
      </c>
      <c r="BF308" s="90">
        <v>0</v>
      </c>
      <c r="BG308" s="757" t="e">
        <f>AZ308/AY308</f>
        <v>#DIV/0!</v>
      </c>
    </row>
    <row r="309" spans="1:62" ht="12.75" hidden="1" customHeight="1" thickBot="1" x14ac:dyDescent="0.3">
      <c r="A309" s="252" t="s">
        <v>456</v>
      </c>
      <c r="B309" s="337"/>
      <c r="C309" s="337"/>
      <c r="D309" s="337"/>
      <c r="E309" s="337"/>
      <c r="F309" s="337"/>
      <c r="G309" s="337"/>
      <c r="H309" s="337"/>
      <c r="I309" s="337"/>
      <c r="J309" s="337"/>
      <c r="K309" s="337"/>
      <c r="L309" s="337"/>
      <c r="M309" s="337"/>
      <c r="N309" s="337"/>
      <c r="O309" s="337"/>
      <c r="P309" s="337"/>
      <c r="Q309" s="337"/>
      <c r="R309" s="337"/>
      <c r="S309" s="337"/>
      <c r="T309" s="337"/>
      <c r="U309" s="337"/>
      <c r="V309" s="337"/>
      <c r="W309" s="337"/>
      <c r="X309" s="337"/>
      <c r="Y309" s="337"/>
      <c r="Z309" s="337"/>
      <c r="AA309" s="253" t="s">
        <v>446</v>
      </c>
      <c r="AB309" s="254">
        <v>0</v>
      </c>
      <c r="AC309" s="229">
        <v>0</v>
      </c>
      <c r="AD309" s="228"/>
      <c r="AE309" s="228"/>
      <c r="AF309" s="228"/>
      <c r="AG309" s="228"/>
      <c r="AH309" s="230">
        <f>AB309+AC309</f>
        <v>0</v>
      </c>
      <c r="AI309" s="96">
        <v>0</v>
      </c>
      <c r="AJ309" s="97">
        <v>0</v>
      </c>
      <c r="AK309" s="93">
        <v>0</v>
      </c>
      <c r="AL309" s="94">
        <v>0</v>
      </c>
      <c r="AM309" s="96">
        <v>0</v>
      </c>
      <c r="AN309" s="97">
        <v>0</v>
      </c>
      <c r="AO309" s="160">
        <v>0</v>
      </c>
      <c r="AP309" s="161">
        <v>0</v>
      </c>
      <c r="AQ309" s="96"/>
      <c r="AR309" s="97"/>
      <c r="AS309" s="292">
        <v>0</v>
      </c>
      <c r="AT309" s="292">
        <v>0</v>
      </c>
      <c r="AU309" s="95"/>
      <c r="AV309" s="231">
        <v>0</v>
      </c>
      <c r="AW309" s="232">
        <f>AI309+AK309+AM309+AO309+AQ309+AV309</f>
        <v>0</v>
      </c>
      <c r="AX309" s="232">
        <f>AJ309+AL309+AN309+AP309+AR309+AU309</f>
        <v>0</v>
      </c>
      <c r="AY309" s="89">
        <f>AH309+AW309-AX309</f>
        <v>0</v>
      </c>
      <c r="AZ309" s="259">
        <v>0</v>
      </c>
      <c r="BA309" s="233">
        <v>0</v>
      </c>
      <c r="BB309" s="233"/>
      <c r="BC309" s="233"/>
      <c r="BD309" s="261">
        <f>AY309-AZ309-BA309</f>
        <v>0</v>
      </c>
      <c r="BE309" s="234" t="e">
        <f>(AY309-BD309)/AY309</f>
        <v>#DIV/0!</v>
      </c>
      <c r="BF309" s="233">
        <v>0</v>
      </c>
      <c r="BG309" s="758" t="e">
        <f>AZ309/AY309</f>
        <v>#DIV/0!</v>
      </c>
    </row>
    <row r="310" spans="1:62" ht="12.75" hidden="1" customHeight="1" thickBot="1" x14ac:dyDescent="0.3">
      <c r="A310" s="255"/>
      <c r="B310" s="338"/>
      <c r="C310" s="338"/>
      <c r="D310" s="338"/>
      <c r="E310" s="338"/>
      <c r="F310" s="338"/>
      <c r="G310" s="338"/>
      <c r="H310" s="338"/>
      <c r="I310" s="338"/>
      <c r="J310" s="338"/>
      <c r="K310" s="338"/>
      <c r="L310" s="338"/>
      <c r="M310" s="338"/>
      <c r="N310" s="338"/>
      <c r="O310" s="338"/>
      <c r="P310" s="338"/>
      <c r="Q310" s="338"/>
      <c r="R310" s="338"/>
      <c r="S310" s="338"/>
      <c r="T310" s="338"/>
      <c r="U310" s="338"/>
      <c r="V310" s="338"/>
      <c r="W310" s="338"/>
      <c r="X310" s="338"/>
      <c r="Y310" s="338"/>
      <c r="Z310" s="338"/>
      <c r="AA310" s="256"/>
      <c r="AB310" s="257">
        <f>SUM(AB308:AB309)</f>
        <v>0</v>
      </c>
      <c r="AC310" s="16">
        <f>SUM(AC308:AC309)</f>
        <v>0</v>
      </c>
      <c r="AH310" s="88">
        <f t="shared" ref="AH310:BD310" si="264">SUM(AH308:AH309)</f>
        <v>0</v>
      </c>
      <c r="AI310" s="88">
        <f t="shared" si="264"/>
        <v>0</v>
      </c>
      <c r="AJ310" s="88">
        <v>0</v>
      </c>
      <c r="AK310" s="88">
        <f t="shared" si="264"/>
        <v>0</v>
      </c>
      <c r="AL310" s="88">
        <f t="shared" si="264"/>
        <v>0</v>
      </c>
      <c r="AM310" s="88">
        <f>SUM(AM308:AM309)</f>
        <v>0</v>
      </c>
      <c r="AN310" s="88">
        <f>SUM(AN308:AN309)</f>
        <v>0</v>
      </c>
      <c r="AO310" s="88">
        <f t="shared" si="264"/>
        <v>0</v>
      </c>
      <c r="AP310" s="88">
        <f t="shared" si="264"/>
        <v>0</v>
      </c>
      <c r="AQ310" s="88">
        <f t="shared" si="264"/>
        <v>0</v>
      </c>
      <c r="AR310" s="88">
        <f t="shared" si="264"/>
        <v>0</v>
      </c>
      <c r="AS310" s="88"/>
      <c r="AT310" s="88"/>
      <c r="AU310" s="88">
        <f t="shared" si="264"/>
        <v>0</v>
      </c>
      <c r="AV310" s="88">
        <f t="shared" si="264"/>
        <v>0</v>
      </c>
      <c r="AW310" s="88">
        <f t="shared" si="264"/>
        <v>0</v>
      </c>
      <c r="AX310" s="88">
        <f t="shared" si="264"/>
        <v>0</v>
      </c>
      <c r="AY310" s="215">
        <f t="shared" si="264"/>
        <v>0</v>
      </c>
      <c r="AZ310" s="215">
        <f t="shared" si="264"/>
        <v>0</v>
      </c>
      <c r="BA310" s="215">
        <f t="shared" si="264"/>
        <v>0</v>
      </c>
      <c r="BB310" s="215"/>
      <c r="BC310" s="215"/>
      <c r="BD310" s="262">
        <f t="shared" si="264"/>
        <v>0</v>
      </c>
      <c r="BE310" s="225"/>
      <c r="BF310" s="215">
        <f t="shared" ref="BF310" si="265">SUM(BF308:BF309)</f>
        <v>0</v>
      </c>
      <c r="BG310" s="759"/>
    </row>
    <row r="311" spans="1:62" ht="12.75" hidden="1" customHeight="1" thickBot="1" x14ac:dyDescent="0.25">
      <c r="A311" s="163"/>
      <c r="B311" s="163"/>
      <c r="C311" s="163"/>
      <c r="D311" s="163"/>
      <c r="E311" s="163"/>
      <c r="F311" s="163"/>
      <c r="G311" s="163"/>
      <c r="H311" s="163"/>
      <c r="I311" s="163"/>
      <c r="J311" s="163"/>
      <c r="K311" s="163"/>
      <c r="L311" s="163"/>
      <c r="M311" s="163"/>
      <c r="N311" s="163"/>
      <c r="O311" s="163"/>
      <c r="P311" s="163"/>
      <c r="Q311" s="163"/>
      <c r="R311" s="163"/>
      <c r="S311" s="163"/>
      <c r="T311" s="163"/>
      <c r="U311" s="163"/>
      <c r="V311" s="163"/>
      <c r="W311" s="163"/>
      <c r="X311" s="163"/>
      <c r="Y311" s="163"/>
      <c r="Z311" s="163"/>
      <c r="AA311" s="164"/>
      <c r="AB311" s="17"/>
      <c r="AC311" s="18"/>
      <c r="AW311" s="3"/>
      <c r="AY311" s="2"/>
      <c r="AZ311" s="83"/>
      <c r="BA311" s="83"/>
      <c r="BB311" s="83"/>
      <c r="BC311" s="83"/>
      <c r="BD311" s="83"/>
      <c r="BF311" s="83"/>
      <c r="BG311" s="755"/>
    </row>
    <row r="312" spans="1:62" ht="12" thickBot="1" x14ac:dyDescent="0.25">
      <c r="A312" s="812" t="s">
        <v>0</v>
      </c>
      <c r="B312" s="812"/>
      <c r="C312" s="812"/>
      <c r="D312" s="812"/>
      <c r="E312" s="812"/>
      <c r="F312" s="812"/>
      <c r="G312" s="812"/>
      <c r="H312" s="812"/>
      <c r="I312" s="812"/>
      <c r="J312" s="812"/>
      <c r="K312" s="812"/>
      <c r="L312" s="812"/>
      <c r="M312" s="812"/>
      <c r="N312" s="812"/>
      <c r="O312" s="812"/>
      <c r="P312" s="812"/>
      <c r="Q312" s="812"/>
      <c r="R312" s="812"/>
      <c r="S312" s="812"/>
      <c r="T312" s="812"/>
      <c r="U312" s="812"/>
      <c r="V312" s="812"/>
      <c r="W312" s="812"/>
      <c r="X312" s="812"/>
      <c r="Y312" s="812"/>
      <c r="Z312" s="812"/>
      <c r="AA312" s="812"/>
      <c r="AB312" s="812"/>
      <c r="AC312" s="812"/>
      <c r="AY312" s="2"/>
      <c r="BG312" s="755"/>
    </row>
    <row r="313" spans="1:62" ht="12.6" thickBot="1" x14ac:dyDescent="0.3">
      <c r="A313" s="809" t="s">
        <v>466</v>
      </c>
      <c r="B313" s="810"/>
      <c r="C313" s="810"/>
      <c r="D313" s="810"/>
      <c r="E313" s="810"/>
      <c r="F313" s="810"/>
      <c r="G313" s="810"/>
      <c r="H313" s="810"/>
      <c r="I313" s="810"/>
      <c r="J313" s="810"/>
      <c r="K313" s="810"/>
      <c r="L313" s="810"/>
      <c r="M313" s="810"/>
      <c r="N313" s="810"/>
      <c r="O313" s="810"/>
      <c r="P313" s="810"/>
      <c r="Q313" s="810"/>
      <c r="R313" s="810"/>
      <c r="S313" s="810"/>
      <c r="T313" s="810"/>
      <c r="U313" s="810"/>
      <c r="V313" s="810"/>
      <c r="W313" s="810"/>
      <c r="X313" s="810"/>
      <c r="Y313" s="810"/>
      <c r="Z313" s="810"/>
      <c r="AA313" s="810"/>
      <c r="AB313" s="810"/>
      <c r="AC313" s="811"/>
      <c r="AI313" s="1"/>
      <c r="AJ313" s="1"/>
      <c r="AY313" s="2"/>
      <c r="AZ313" s="226">
        <v>0</v>
      </c>
      <c r="BA313" s="3"/>
      <c r="BB313" s="3"/>
      <c r="BC313" s="3"/>
      <c r="BD313" s="415"/>
      <c r="BF313" s="3"/>
      <c r="BG313" s="755"/>
    </row>
    <row r="314" spans="1:62" ht="25.95" customHeight="1" thickBot="1" x14ac:dyDescent="0.35">
      <c r="A314" s="416" t="s">
        <v>534</v>
      </c>
      <c r="B314" s="416"/>
      <c r="C314" s="416"/>
      <c r="D314" s="416"/>
      <c r="E314" s="416"/>
      <c r="F314" s="416"/>
      <c r="G314" s="416"/>
      <c r="H314" s="416"/>
      <c r="I314" s="416"/>
      <c r="J314" s="416"/>
      <c r="K314" s="416"/>
      <c r="L314" s="416"/>
      <c r="M314" s="416"/>
      <c r="N314" s="416"/>
      <c r="O314" s="416"/>
      <c r="P314" s="416"/>
      <c r="Q314" s="416"/>
      <c r="R314" s="416"/>
      <c r="S314" s="416"/>
      <c r="T314" s="416"/>
      <c r="U314" s="416"/>
      <c r="V314" s="416"/>
      <c r="W314" s="416"/>
      <c r="X314" s="416"/>
      <c r="Y314" s="416"/>
      <c r="Z314" s="416"/>
      <c r="AA314" s="417" t="s">
        <v>448</v>
      </c>
      <c r="AB314" s="728">
        <v>73619066</v>
      </c>
      <c r="AC314" s="295">
        <v>0</v>
      </c>
      <c r="AH314" s="91">
        <f>AB314+AC314</f>
        <v>73619066</v>
      </c>
      <c r="AI314" s="420">
        <v>0</v>
      </c>
      <c r="AJ314" s="419"/>
      <c r="AK314" s="342"/>
      <c r="AL314" s="343"/>
      <c r="AM314" s="420">
        <v>0</v>
      </c>
      <c r="AN314" s="419">
        <v>0</v>
      </c>
      <c r="AO314" s="421"/>
      <c r="AP314" s="422"/>
      <c r="AQ314" s="418"/>
      <c r="AR314" s="419"/>
      <c r="AS314" s="423"/>
      <c r="AT314" s="423"/>
      <c r="AU314" s="729"/>
      <c r="AV314" s="420"/>
      <c r="AW314" s="87">
        <f>AI314+AK314+AM314+AO314+AQ314+AU314</f>
        <v>0</v>
      </c>
      <c r="AX314" s="87">
        <f>AJ314+AL314+AN314+AP314+AR314+AV314</f>
        <v>0</v>
      </c>
      <c r="AY314" s="339">
        <f>AH314+AW314-AX314</f>
        <v>73619066</v>
      </c>
      <c r="AZ314" s="344">
        <f>IFERROR(+VLOOKUP(A314,'Base de Datos'!$A$1:$H$75,7,0),0)</f>
        <v>73619066</v>
      </c>
      <c r="BA314" s="504">
        <f>IFERROR(+VLOOKUP(A314,'Base de Datos'!$A$1:$H$75,6,0),0)</f>
        <v>0</v>
      </c>
      <c r="BB314" s="504">
        <f>IFERROR(+VLOOKUP(A314,'Base de Datos'!$A$1:$H$75,8,0),0)</f>
        <v>0</v>
      </c>
      <c r="BC314" s="504">
        <f>+BD314+BB314</f>
        <v>0</v>
      </c>
      <c r="BD314" s="542">
        <f>AY314-AZ314-BA314</f>
        <v>0</v>
      </c>
      <c r="BE314" s="545">
        <f t="shared" ref="BE314:BE317" si="266">IFERROR(((AY314-BD314)/AY314),0)</f>
        <v>1</v>
      </c>
      <c r="BF314" s="62">
        <f>IFERROR(+VLOOKUP(A314,'Base de Datos'!$A$1:$K$75,11,0),0)</f>
        <v>0</v>
      </c>
      <c r="BG314" s="760">
        <f t="shared" ref="BG314:BG317" si="267">IFERROR(+(AZ314/AY314),0)</f>
        <v>1</v>
      </c>
      <c r="BI314" s="703">
        <v>7195000</v>
      </c>
      <c r="BJ314" s="706">
        <f t="shared" ref="BJ314:BJ317" si="268">+BD314-BI314</f>
        <v>-7195000</v>
      </c>
    </row>
    <row r="315" spans="1:62" ht="28.2" customHeight="1" thickBot="1" x14ac:dyDescent="0.3">
      <c r="A315" s="416" t="s">
        <v>536</v>
      </c>
      <c r="B315" s="416"/>
      <c r="C315" s="416"/>
      <c r="D315" s="416"/>
      <c r="E315" s="416"/>
      <c r="F315" s="416"/>
      <c r="G315" s="416"/>
      <c r="H315" s="416"/>
      <c r="I315" s="416"/>
      <c r="J315" s="416"/>
      <c r="K315" s="416"/>
      <c r="L315" s="416"/>
      <c r="M315" s="416"/>
      <c r="N315" s="416"/>
      <c r="O315" s="416"/>
      <c r="P315" s="416"/>
      <c r="Q315" s="416"/>
      <c r="R315" s="416"/>
      <c r="S315" s="416"/>
      <c r="T315" s="416"/>
      <c r="U315" s="416"/>
      <c r="V315" s="416"/>
      <c r="W315" s="416"/>
      <c r="X315" s="416"/>
      <c r="Y315" s="416"/>
      <c r="Z315" s="416"/>
      <c r="AA315" s="417" t="s">
        <v>459</v>
      </c>
      <c r="AB315" s="377"/>
      <c r="AC315" s="295">
        <v>0</v>
      </c>
      <c r="AH315" s="91">
        <f>AB315+AC315</f>
        <v>0</v>
      </c>
      <c r="AI315" s="426"/>
      <c r="AJ315" s="596">
        <v>0</v>
      </c>
      <c r="AK315" s="93"/>
      <c r="AL315" s="597">
        <v>0</v>
      </c>
      <c r="AM315" s="426"/>
      <c r="AN315" s="425">
        <v>0</v>
      </c>
      <c r="AO315" s="427">
        <v>0</v>
      </c>
      <c r="AP315" s="428"/>
      <c r="AQ315" s="424"/>
      <c r="AR315" s="425"/>
      <c r="AS315" s="429"/>
      <c r="AT315" s="429"/>
      <c r="AU315" s="93"/>
      <c r="AV315" s="426"/>
      <c r="AW315" s="87">
        <f>AI315+AK315+AM315+AO315+AQ315+AV315</f>
        <v>0</v>
      </c>
      <c r="AX315" s="87">
        <f>AJ315+AL315+AN315+AP315+AR315+AV315</f>
        <v>0</v>
      </c>
      <c r="AY315" s="699">
        <f>AH315+AW315-AX315</f>
        <v>0</v>
      </c>
      <c r="AZ315" s="332">
        <f>IFERROR(+VLOOKUP(A315,'Base de Datos'!$A$1:$H$75,7,0),0)</f>
        <v>0</v>
      </c>
      <c r="BA315" s="505">
        <f>IFERROR(+VLOOKUP(A315,'Base de Datos'!$A$1:$H$75,6,0),0)</f>
        <v>0</v>
      </c>
      <c r="BB315" s="504">
        <f>IFERROR(+VLOOKUP(A315,'Base de Datos'!$A$1:$H$75,8,0),0)</f>
        <v>0</v>
      </c>
      <c r="BC315" s="504">
        <f>+BD315+BB315</f>
        <v>0</v>
      </c>
      <c r="BD315" s="543">
        <f>AY315-AZ315-BA315</f>
        <v>0</v>
      </c>
      <c r="BE315" s="545">
        <f t="shared" si="266"/>
        <v>0</v>
      </c>
      <c r="BF315" s="62">
        <f>IFERROR(+VLOOKUP(A315,'Base de Datos'!$A$1:$K$75,11,0),0)</f>
        <v>0</v>
      </c>
      <c r="BG315" s="760">
        <f t="shared" si="267"/>
        <v>0</v>
      </c>
      <c r="BI315" s="709">
        <v>0</v>
      </c>
      <c r="BJ315" s="706">
        <f t="shared" si="268"/>
        <v>0</v>
      </c>
    </row>
    <row r="316" spans="1:62" ht="28.95" customHeight="1" thickBot="1" x14ac:dyDescent="0.35">
      <c r="A316" s="416" t="s">
        <v>535</v>
      </c>
      <c r="B316" s="416"/>
      <c r="C316" s="416"/>
      <c r="D316" s="416"/>
      <c r="E316" s="416"/>
      <c r="F316" s="416"/>
      <c r="G316" s="416"/>
      <c r="H316" s="416"/>
      <c r="I316" s="416"/>
      <c r="J316" s="416"/>
      <c r="K316" s="416"/>
      <c r="L316" s="416"/>
      <c r="M316" s="416"/>
      <c r="N316" s="416"/>
      <c r="O316" s="416"/>
      <c r="P316" s="416"/>
      <c r="Q316" s="416"/>
      <c r="R316" s="416"/>
      <c r="S316" s="416"/>
      <c r="T316" s="416"/>
      <c r="U316" s="416"/>
      <c r="V316" s="416"/>
      <c r="W316" s="416"/>
      <c r="X316" s="416"/>
      <c r="Y316" s="416"/>
      <c r="Z316" s="416"/>
      <c r="AA316" s="417" t="s">
        <v>449</v>
      </c>
      <c r="AB316" s="728">
        <v>30736799</v>
      </c>
      <c r="AC316" s="296">
        <v>0</v>
      </c>
      <c r="AD316" s="228"/>
      <c r="AE316" s="228"/>
      <c r="AF316" s="228"/>
      <c r="AG316" s="228"/>
      <c r="AH316" s="91">
        <f>AB316+AC316</f>
        <v>30736799</v>
      </c>
      <c r="AI316" s="426">
        <v>0</v>
      </c>
      <c r="AJ316" s="425"/>
      <c r="AK316" s="93"/>
      <c r="AL316" s="94">
        <v>0</v>
      </c>
      <c r="AM316" s="424">
        <v>0</v>
      </c>
      <c r="AN316" s="425">
        <v>0</v>
      </c>
      <c r="AO316" s="427"/>
      <c r="AP316" s="428"/>
      <c r="AQ316" s="424"/>
      <c r="AR316" s="425"/>
      <c r="AS316" s="429"/>
      <c r="AT316" s="538"/>
      <c r="AU316" s="93"/>
      <c r="AV316" s="430">
        <v>0</v>
      </c>
      <c r="AW316" s="232">
        <f>AI316+AK316+AM316+AO316+AQ316+AV316</f>
        <v>0</v>
      </c>
      <c r="AX316" s="232">
        <f>AJ316+AL316+AN316+AP316+AR316+AT316</f>
        <v>0</v>
      </c>
      <c r="AY316" s="339">
        <f>AH316+AW316-AX316</f>
        <v>30736799</v>
      </c>
      <c r="AZ316" s="332">
        <f>IFERROR(+VLOOKUP(A316,'Base de Datos'!$A$1:$H$75,7,0),0)</f>
        <v>30736799</v>
      </c>
      <c r="BA316" s="333">
        <f>IFERROR(+VLOOKUP(A316,'Base de Datos'!$A$1:$H$75,6,0),0)</f>
        <v>0</v>
      </c>
      <c r="BB316" s="504">
        <f>IFERROR(+VLOOKUP(A316,'Base de Datos'!$A$1:$H$75,8,0),0)</f>
        <v>0</v>
      </c>
      <c r="BC316" s="504">
        <f>+BD316+BB316</f>
        <v>0</v>
      </c>
      <c r="BD316" s="543">
        <f>AY316-AZ316-BA316</f>
        <v>0</v>
      </c>
      <c r="BE316" s="545">
        <f t="shared" si="266"/>
        <v>1</v>
      </c>
      <c r="BF316" s="62">
        <f>IFERROR(+VLOOKUP(A316,'Base de Datos'!$A$1:$K$75,11,0),0)</f>
        <v>0</v>
      </c>
      <c r="BG316" s="760">
        <f t="shared" si="267"/>
        <v>1</v>
      </c>
      <c r="BJ316" s="706">
        <f t="shared" si="268"/>
        <v>0</v>
      </c>
    </row>
    <row r="317" spans="1:62" ht="19.2" customHeight="1" thickBot="1" x14ac:dyDescent="0.3">
      <c r="A317" s="297"/>
      <c r="B317" s="297"/>
      <c r="C317" s="297"/>
      <c r="D317" s="297"/>
      <c r="E317" s="297"/>
      <c r="F317" s="297"/>
      <c r="G317" s="297"/>
      <c r="H317" s="297"/>
      <c r="I317" s="297"/>
      <c r="J317" s="297"/>
      <c r="K317" s="297"/>
      <c r="L317" s="297"/>
      <c r="M317" s="297"/>
      <c r="N317" s="297"/>
      <c r="O317" s="297"/>
      <c r="P317" s="297"/>
      <c r="Q317" s="297"/>
      <c r="R317" s="297"/>
      <c r="S317" s="297"/>
      <c r="T317" s="297"/>
      <c r="U317" s="297"/>
      <c r="V317" s="297"/>
      <c r="W317" s="297"/>
      <c r="X317" s="297"/>
      <c r="Y317" s="297"/>
      <c r="Z317" s="297"/>
      <c r="AA317" s="298"/>
      <c r="AB317" s="299">
        <f>SUM(AB314:AB316)</f>
        <v>104355865</v>
      </c>
      <c r="AC317" s="296">
        <f>SUM(AC314:AC316)</f>
        <v>0</v>
      </c>
      <c r="AH317" s="88">
        <f t="shared" ref="AH317:BD317" si="269">SUM(AH314:AH316)</f>
        <v>104355865</v>
      </c>
      <c r="AI317" s="88">
        <f t="shared" si="269"/>
        <v>0</v>
      </c>
      <c r="AJ317" s="88">
        <f t="shared" si="269"/>
        <v>0</v>
      </c>
      <c r="AK317" s="88">
        <f t="shared" si="269"/>
        <v>0</v>
      </c>
      <c r="AL317" s="88">
        <f t="shared" si="269"/>
        <v>0</v>
      </c>
      <c r="AM317" s="88">
        <f t="shared" si="269"/>
        <v>0</v>
      </c>
      <c r="AN317" s="88">
        <f t="shared" si="269"/>
        <v>0</v>
      </c>
      <c r="AO317" s="88">
        <f t="shared" si="269"/>
        <v>0</v>
      </c>
      <c r="AP317" s="88">
        <f t="shared" si="269"/>
        <v>0</v>
      </c>
      <c r="AQ317" s="88">
        <f t="shared" si="269"/>
        <v>0</v>
      </c>
      <c r="AR317" s="88">
        <f t="shared" si="269"/>
        <v>0</v>
      </c>
      <c r="AS317" s="88"/>
      <c r="AT317" s="88">
        <f>SUM(AT314:AT316)</f>
        <v>0</v>
      </c>
      <c r="AU317" s="88">
        <f t="shared" si="269"/>
        <v>0</v>
      </c>
      <c r="AV317" s="88">
        <f t="shared" si="269"/>
        <v>0</v>
      </c>
      <c r="AW317" s="88">
        <f t="shared" si="269"/>
        <v>0</v>
      </c>
      <c r="AX317" s="88">
        <f t="shared" si="269"/>
        <v>0</v>
      </c>
      <c r="AY317" s="215">
        <f>SUM(AY314:AY316)</f>
        <v>104355865</v>
      </c>
      <c r="AZ317" s="340">
        <f t="shared" si="269"/>
        <v>104355865</v>
      </c>
      <c r="BA317" s="341">
        <f>SUM(BA314:BA316)</f>
        <v>0</v>
      </c>
      <c r="BB317" s="341">
        <f>SUM(BB314:BB316)</f>
        <v>0</v>
      </c>
      <c r="BC317" s="504">
        <f>+BD317+BB317</f>
        <v>0</v>
      </c>
      <c r="BD317" s="544">
        <f t="shared" si="269"/>
        <v>0</v>
      </c>
      <c r="BE317" s="545">
        <f t="shared" si="266"/>
        <v>1</v>
      </c>
      <c r="BF317" s="341">
        <f>SUM(BF314:BF316)</f>
        <v>0</v>
      </c>
      <c r="BG317" s="760">
        <f t="shared" si="267"/>
        <v>1</v>
      </c>
      <c r="BI317" s="709">
        <f>+BI314</f>
        <v>7195000</v>
      </c>
      <c r="BJ317" s="706">
        <f t="shared" si="268"/>
        <v>-7195000</v>
      </c>
    </row>
    <row r="321" spans="27:51" x14ac:dyDescent="0.2">
      <c r="AA321" s="1" t="s">
        <v>0</v>
      </c>
      <c r="AY321" s="83"/>
    </row>
    <row r="322" spans="27:51" x14ac:dyDescent="0.2">
      <c r="AY322" s="83"/>
    </row>
    <row r="323" spans="27:51" x14ac:dyDescent="0.2">
      <c r="AY323" s="83"/>
    </row>
    <row r="325" spans="27:51" x14ac:dyDescent="0.2">
      <c r="AY325" s="99"/>
    </row>
  </sheetData>
  <mergeCells count="46">
    <mergeCell ref="A8:AA8"/>
    <mergeCell ref="A313:AC313"/>
    <mergeCell ref="A312:AC312"/>
    <mergeCell ref="A307:AC307"/>
    <mergeCell ref="AD8:AG8"/>
    <mergeCell ref="AB8:AB9"/>
    <mergeCell ref="BF304:BF306"/>
    <mergeCell ref="BB304:BB306"/>
    <mergeCell ref="BC304:BC306"/>
    <mergeCell ref="BA304:BA306"/>
    <mergeCell ref="AZ304:AZ306"/>
    <mergeCell ref="AQ304:AR304"/>
    <mergeCell ref="BE304:BE306"/>
    <mergeCell ref="BD304:BD306"/>
    <mergeCell ref="AW304:AX304"/>
    <mergeCell ref="AY304:AY306"/>
    <mergeCell ref="AH304:AH306"/>
    <mergeCell ref="AI304:AJ304"/>
    <mergeCell ref="AK304:AL304"/>
    <mergeCell ref="AM304:AN304"/>
    <mergeCell ref="AO304:AP304"/>
    <mergeCell ref="BF8:BF9"/>
    <mergeCell ref="AK8:AL8"/>
    <mergeCell ref="AM8:AN8"/>
    <mergeCell ref="AO8:AP8"/>
    <mergeCell ref="AQ8:AR8"/>
    <mergeCell ref="AS8:AT8"/>
    <mergeCell ref="AW8:AX8"/>
    <mergeCell ref="AY8:AY9"/>
    <mergeCell ref="AU8:AV8"/>
    <mergeCell ref="BG304:BG306"/>
    <mergeCell ref="A1:BG1"/>
    <mergeCell ref="A2:BG2"/>
    <mergeCell ref="A3:BG3"/>
    <mergeCell ref="A4:BG4"/>
    <mergeCell ref="A5:BG5"/>
    <mergeCell ref="A6:BG6"/>
    <mergeCell ref="BG8:BG9"/>
    <mergeCell ref="BD8:BD9"/>
    <mergeCell ref="BE8:BE9"/>
    <mergeCell ref="BB8:BB9"/>
    <mergeCell ref="BC8:BC9"/>
    <mergeCell ref="AZ8:AZ9"/>
    <mergeCell ref="BA8:BA9"/>
    <mergeCell ref="AI8:AJ8"/>
    <mergeCell ref="AH8:AH9"/>
  </mergeCells>
  <phoneticPr fontId="65" type="noConversion"/>
  <conditionalFormatting sqref="AB10">
    <cfRule type="cellIs" dxfId="9" priority="12" stopIfTrue="1" operator="lessThan">
      <formula>0</formula>
    </cfRule>
    <cfRule type="cellIs" dxfId="8" priority="13" stopIfTrue="1" operator="greaterThan">
      <formula>0</formula>
    </cfRule>
  </conditionalFormatting>
  <conditionalFormatting sqref="BG11:BG259">
    <cfRule type="cellIs" dxfId="7" priority="1" operator="lessThan">
      <formula>0.9</formula>
    </cfRule>
  </conditionalFormatting>
  <conditionalFormatting sqref="BG13:BG300">
    <cfRule type="cellIs" dxfId="6" priority="2" operator="lessThan">
      <formula>0.75</formula>
    </cfRule>
  </conditionalFormatting>
  <conditionalFormatting sqref="BG13:BG301">
    <cfRule type="cellIs" dxfId="5" priority="3" operator="lessThan">
      <formula>0.66</formula>
    </cfRule>
    <cfRule type="cellIs" dxfId="4" priority="4" operator="lessThan">
      <formula>0.7</formula>
    </cfRule>
  </conditionalFormatting>
  <printOptions horizontalCentered="1" verticalCentered="1"/>
  <pageMargins left="0.39370078740157483" right="0" top="0.74803149606299213" bottom="0.74803149606299213" header="0.11811023622047245" footer="0.11811023622047245"/>
  <pageSetup paperSize="9" scale="45" fitToHeight="2" orientation="portrait" r:id="rId1"/>
  <headerFooter>
    <oddFooter>&amp;F</oddFooter>
  </headerFooter>
  <ignoredErrors>
    <ignoredError sqref="BE21:BE25 BE32:BE43 BE76:BE84 AY224:AY258 BE20 AY260:AY300 BG21:BG25 BG32:BG43 BG76:BG84" formula="1"/>
    <ignoredError sqref="BE195" evalError="1"/>
  </ignoredErrors>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8"/>
  <sheetViews>
    <sheetView workbookViewId="0">
      <selection activeCell="D21" sqref="D21"/>
    </sheetView>
  </sheetViews>
  <sheetFormatPr baseColWidth="10" defaultRowHeight="14.4" x14ac:dyDescent="0.3"/>
  <cols>
    <col min="2" max="2" width="29.88671875" bestFit="1" customWidth="1"/>
    <col min="3" max="5" width="13.88671875" bestFit="1" customWidth="1"/>
  </cols>
  <sheetData>
    <row r="1" spans="1:6" x14ac:dyDescent="0.3">
      <c r="A1" s="817" t="s">
        <v>1</v>
      </c>
      <c r="B1" s="818"/>
      <c r="C1" s="818"/>
      <c r="D1" s="818"/>
      <c r="E1" s="818"/>
      <c r="F1" s="819"/>
    </row>
    <row r="2" spans="1:6" x14ac:dyDescent="0.3">
      <c r="A2" s="820" t="s">
        <v>420</v>
      </c>
      <c r="B2" s="821"/>
      <c r="C2" s="821"/>
      <c r="D2" s="821"/>
      <c r="E2" s="821"/>
      <c r="F2" s="822"/>
    </row>
    <row r="3" spans="1:6" x14ac:dyDescent="0.3">
      <c r="A3" s="820" t="s">
        <v>314</v>
      </c>
      <c r="B3" s="821"/>
      <c r="C3" s="821"/>
      <c r="D3" s="821"/>
      <c r="E3" s="821"/>
      <c r="F3" s="822"/>
    </row>
    <row r="4" spans="1:6" x14ac:dyDescent="0.3">
      <c r="A4" s="823" t="s">
        <v>2</v>
      </c>
      <c r="B4" s="824"/>
      <c r="C4" s="824"/>
      <c r="D4" s="824"/>
      <c r="E4" s="824"/>
      <c r="F4" s="825"/>
    </row>
    <row r="5" spans="1:6" ht="15" thickBot="1" x14ac:dyDescent="0.35">
      <c r="A5" s="864" t="s">
        <v>432</v>
      </c>
      <c r="B5" s="827"/>
      <c r="C5" s="827"/>
      <c r="D5" s="827"/>
      <c r="E5" s="827"/>
      <c r="F5" s="828"/>
    </row>
    <row r="6" spans="1:6" ht="15" thickBot="1" x14ac:dyDescent="0.35">
      <c r="A6" s="14"/>
      <c r="B6" s="14"/>
      <c r="C6" s="14"/>
      <c r="D6" s="14"/>
      <c r="E6" s="14"/>
      <c r="F6" s="1"/>
    </row>
    <row r="7" spans="1:6" ht="36" customHeight="1" x14ac:dyDescent="0.3">
      <c r="A7" s="817" t="s">
        <v>4</v>
      </c>
      <c r="B7" s="819"/>
      <c r="C7" s="865" t="s">
        <v>419</v>
      </c>
      <c r="D7" s="865" t="s">
        <v>428</v>
      </c>
      <c r="E7" s="865" t="s">
        <v>313</v>
      </c>
      <c r="F7" s="866" t="s">
        <v>429</v>
      </c>
    </row>
    <row r="8" spans="1:6" ht="15" thickBot="1" x14ac:dyDescent="0.35">
      <c r="A8" s="154" t="s">
        <v>6</v>
      </c>
      <c r="B8" s="162" t="s">
        <v>7</v>
      </c>
      <c r="C8" s="805"/>
      <c r="D8" s="805"/>
      <c r="E8" s="805"/>
      <c r="F8" s="867"/>
    </row>
    <row r="9" spans="1:6" x14ac:dyDescent="0.3">
      <c r="A9" s="77"/>
      <c r="B9" s="77"/>
      <c r="C9" s="67"/>
      <c r="D9" s="64"/>
      <c r="E9" s="64"/>
      <c r="F9" s="14"/>
    </row>
    <row r="10" spans="1:6" x14ac:dyDescent="0.3">
      <c r="A10" s="75"/>
      <c r="B10" s="76"/>
      <c r="C10" s="8"/>
      <c r="D10" s="8"/>
      <c r="E10" s="8"/>
      <c r="F10" s="152"/>
    </row>
    <row r="11" spans="1:6" x14ac:dyDescent="0.3">
      <c r="A11" s="78">
        <v>0</v>
      </c>
      <c r="B11" s="79" t="s">
        <v>12</v>
      </c>
      <c r="C11" s="80">
        <v>1595483000</v>
      </c>
      <c r="D11" s="80">
        <v>635948826.83000004</v>
      </c>
      <c r="E11" s="80">
        <f>C11-D11</f>
        <v>959534173.16999996</v>
      </c>
      <c r="F11" s="158">
        <f>D11/C11</f>
        <v>0.39859329546601252</v>
      </c>
    </row>
    <row r="12" spans="1:6" x14ac:dyDescent="0.3">
      <c r="A12" s="78">
        <v>1</v>
      </c>
      <c r="B12" s="79" t="s">
        <v>46</v>
      </c>
      <c r="C12" s="80">
        <v>1066828687</v>
      </c>
      <c r="D12" s="80">
        <v>294057144.41000003</v>
      </c>
      <c r="E12" s="80">
        <f>C12-D12</f>
        <v>772771542.58999991</v>
      </c>
      <c r="F12" s="158">
        <f>D12/C12</f>
        <v>0.27563670530543205</v>
      </c>
    </row>
    <row r="13" spans="1:6" x14ac:dyDescent="0.3">
      <c r="A13" s="78">
        <v>2</v>
      </c>
      <c r="B13" s="81" t="s">
        <v>109</v>
      </c>
      <c r="C13" s="80">
        <v>165084086</v>
      </c>
      <c r="D13" s="80">
        <v>26386212.640000001</v>
      </c>
      <c r="E13" s="80">
        <f>C13-D13</f>
        <v>138697873.36000001</v>
      </c>
      <c r="F13" s="158">
        <f>D13/C13</f>
        <v>0.15983498639596308</v>
      </c>
    </row>
    <row r="14" spans="1:6" x14ac:dyDescent="0.3">
      <c r="A14" s="78">
        <v>5</v>
      </c>
      <c r="B14" s="79" t="s">
        <v>192</v>
      </c>
      <c r="C14" s="80">
        <f>'PPTO AL 31 AGOSTO 2023'!AY194</f>
        <v>0</v>
      </c>
      <c r="D14" s="80">
        <v>95598583.670000002</v>
      </c>
      <c r="E14" s="80">
        <f>C14-D14</f>
        <v>-95598583.670000002</v>
      </c>
      <c r="F14" s="158" t="e">
        <f>D14/C14</f>
        <v>#DIV/0!</v>
      </c>
    </row>
    <row r="15" spans="1:6" x14ac:dyDescent="0.3">
      <c r="A15" s="78">
        <v>6</v>
      </c>
      <c r="B15" s="79" t="s">
        <v>220</v>
      </c>
      <c r="C15" s="80">
        <v>2973101999</v>
      </c>
      <c r="D15" s="80">
        <v>1816927114.45</v>
      </c>
      <c r="E15" s="80">
        <f>C15-D15</f>
        <v>1156174884.55</v>
      </c>
      <c r="F15" s="158">
        <f>D15/C15</f>
        <v>0.61112168874835837</v>
      </c>
    </row>
    <row r="16" spans="1:6" ht="15" thickBot="1" x14ac:dyDescent="0.35">
      <c r="A16" s="75"/>
      <c r="B16" s="76"/>
      <c r="C16" s="74"/>
      <c r="D16" s="74"/>
      <c r="E16" s="74"/>
      <c r="F16" s="153"/>
    </row>
    <row r="17" spans="1:6" ht="15" thickBot="1" x14ac:dyDescent="0.35">
      <c r="A17" s="156"/>
      <c r="B17" s="155" t="s">
        <v>11</v>
      </c>
      <c r="C17" s="157">
        <f>SUM(C11:C16)</f>
        <v>5800497772</v>
      </c>
      <c r="D17" s="157">
        <f>SUM(D11:D16)</f>
        <v>2868917882</v>
      </c>
      <c r="E17" s="157">
        <f>SUM(E11:E16)</f>
        <v>2931579890</v>
      </c>
      <c r="F17" s="159">
        <f>D17/C17</f>
        <v>0.49459856632455923</v>
      </c>
    </row>
    <row r="18" spans="1:6" ht="15" thickTop="1" x14ac:dyDescent="0.3"/>
  </sheetData>
  <mergeCells count="10">
    <mergeCell ref="A5:F5"/>
    <mergeCell ref="A7:B7"/>
    <mergeCell ref="A1:F1"/>
    <mergeCell ref="A2:F2"/>
    <mergeCell ref="A3:F3"/>
    <mergeCell ref="A4:F4"/>
    <mergeCell ref="E7:E8"/>
    <mergeCell ref="F7:F8"/>
    <mergeCell ref="C7:C8"/>
    <mergeCell ref="D7:D8"/>
  </mergeCells>
  <phoneticPr fontId="65" type="noConversion"/>
  <printOptions horizontalCentered="1" verticalCentered="1"/>
  <pageMargins left="0.70866141732283472" right="0.70866141732283472" top="0.74803149606299213" bottom="0.74803149606299213" header="0.31496062992125984" footer="0.31496062992125984"/>
  <pageSetup paperSize="9"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N23"/>
  <sheetViews>
    <sheetView showGridLines="0" zoomScale="80" zoomScaleNormal="80" workbookViewId="0">
      <selection activeCell="J11" sqref="J11"/>
    </sheetView>
  </sheetViews>
  <sheetFormatPr baseColWidth="10" defaultRowHeight="14.4" x14ac:dyDescent="0.3"/>
  <cols>
    <col min="1" max="1" width="16.6640625" bestFit="1" customWidth="1"/>
    <col min="2" max="2" width="16.33203125" bestFit="1" customWidth="1"/>
    <col min="3" max="4" width="17.109375" customWidth="1"/>
    <col min="5" max="5" width="16.33203125" bestFit="1" customWidth="1"/>
    <col min="6" max="6" width="17.109375" customWidth="1"/>
    <col min="7" max="8" width="16.33203125" bestFit="1" customWidth="1"/>
    <col min="9" max="9" width="15.88671875" bestFit="1" customWidth="1"/>
    <col min="10" max="11" width="16.33203125" bestFit="1" customWidth="1"/>
    <col min="12" max="12" width="15.88671875" bestFit="1" customWidth="1"/>
    <col min="13" max="13" width="16.33203125" bestFit="1" customWidth="1"/>
    <col min="14" max="14" width="13.6640625" bestFit="1" customWidth="1"/>
  </cols>
  <sheetData>
    <row r="1" spans="1:14" x14ac:dyDescent="0.3">
      <c r="A1" s="839" t="str">
        <f>+ResumenxSubP!A1</f>
        <v>MINISTERIO DE CIENCIA, TECNOLOGÍA Y TELECOMUNICACIONES</v>
      </c>
      <c r="B1" s="840"/>
      <c r="C1" s="840"/>
      <c r="D1" s="840"/>
      <c r="E1" s="840"/>
      <c r="F1" s="840"/>
      <c r="G1" s="840"/>
      <c r="H1" s="840"/>
      <c r="I1" s="840"/>
      <c r="J1" s="840"/>
      <c r="K1" s="840"/>
      <c r="L1" s="840"/>
      <c r="M1" s="840"/>
    </row>
    <row r="2" spans="1:14" x14ac:dyDescent="0.3">
      <c r="A2" s="839" t="s">
        <v>657</v>
      </c>
      <c r="B2" s="840"/>
      <c r="C2" s="840"/>
      <c r="D2" s="840"/>
      <c r="E2" s="840"/>
      <c r="F2" s="840"/>
      <c r="G2" s="840"/>
      <c r="H2" s="840"/>
      <c r="I2" s="840"/>
      <c r="J2" s="840"/>
      <c r="K2" s="840"/>
      <c r="L2" s="840"/>
      <c r="M2" s="840"/>
    </row>
    <row r="3" spans="1:14" x14ac:dyDescent="0.3">
      <c r="A3" s="839" t="s">
        <v>451</v>
      </c>
      <c r="B3" s="840"/>
      <c r="C3" s="840"/>
      <c r="D3" s="840"/>
      <c r="E3" s="840"/>
      <c r="F3" s="840"/>
      <c r="G3" s="840"/>
      <c r="H3" s="840"/>
      <c r="I3" s="840"/>
      <c r="J3" s="840"/>
      <c r="K3" s="840"/>
      <c r="L3" s="840"/>
      <c r="M3" s="840"/>
    </row>
    <row r="5" spans="1:14" x14ac:dyDescent="0.3">
      <c r="A5" s="820" t="s">
        <v>439</v>
      </c>
      <c r="B5" s="821"/>
      <c r="C5" s="821"/>
      <c r="D5" s="821"/>
      <c r="E5" s="821"/>
      <c r="F5" s="821"/>
      <c r="G5" s="821"/>
      <c r="H5" s="821"/>
      <c r="I5" s="821"/>
      <c r="J5" s="821"/>
      <c r="K5" s="821"/>
      <c r="L5" s="821"/>
      <c r="M5" s="821"/>
    </row>
    <row r="6" spans="1:14" x14ac:dyDescent="0.3">
      <c r="A6" s="820" t="s">
        <v>440</v>
      </c>
      <c r="B6" s="821"/>
      <c r="C6" s="821"/>
      <c r="D6" s="821"/>
      <c r="E6" s="821"/>
      <c r="F6" s="821"/>
      <c r="G6" s="821"/>
      <c r="H6" s="821"/>
      <c r="I6" s="821"/>
      <c r="J6" s="821"/>
      <c r="K6" s="821"/>
      <c r="L6" s="821"/>
      <c r="M6" s="821"/>
    </row>
    <row r="7" spans="1:14" ht="9" customHeight="1" thickBot="1" x14ac:dyDescent="0.35">
      <c r="A7" s="211"/>
      <c r="B7" s="14"/>
      <c r="C7" s="14"/>
      <c r="D7" s="14"/>
      <c r="E7" s="14"/>
      <c r="F7" s="14"/>
      <c r="G7" s="14"/>
      <c r="H7" s="14"/>
      <c r="I7" s="14"/>
      <c r="J7" s="14"/>
      <c r="K7" s="14"/>
      <c r="L7" s="14"/>
      <c r="M7" s="212"/>
    </row>
    <row r="8" spans="1:14" ht="15" thickBot="1" x14ac:dyDescent="0.35">
      <c r="A8" s="468"/>
      <c r="B8" s="468" t="s">
        <v>460</v>
      </c>
      <c r="C8" s="468" t="s">
        <v>458</v>
      </c>
      <c r="D8" s="469" t="s">
        <v>435</v>
      </c>
      <c r="E8" s="469" t="s">
        <v>455</v>
      </c>
      <c r="F8" s="469" t="s">
        <v>441</v>
      </c>
      <c r="G8" s="469" t="s">
        <v>436</v>
      </c>
      <c r="H8" s="469" t="s">
        <v>437</v>
      </c>
      <c r="I8" s="469" t="s">
        <v>467</v>
      </c>
      <c r="J8" s="469" t="s">
        <v>468</v>
      </c>
      <c r="K8" s="469" t="s">
        <v>442</v>
      </c>
      <c r="L8" s="469" t="s">
        <v>443</v>
      </c>
      <c r="M8" s="469" t="s">
        <v>444</v>
      </c>
    </row>
    <row r="9" spans="1:14" x14ac:dyDescent="0.3">
      <c r="A9" s="470" t="s">
        <v>434</v>
      </c>
      <c r="B9" s="471">
        <v>1928274677</v>
      </c>
      <c r="C9" s="471">
        <v>1928274677</v>
      </c>
      <c r="D9" s="471">
        <v>1928274677</v>
      </c>
      <c r="E9" s="471">
        <v>1928274677</v>
      </c>
      <c r="F9" s="471">
        <v>1928274677</v>
      </c>
      <c r="G9" s="471">
        <v>1928274677</v>
      </c>
      <c r="H9" s="471">
        <v>1928274677</v>
      </c>
      <c r="I9" s="471">
        <f>+'PPTO AL 31 AGOSTO 2023'!AH11</f>
        <v>1928274677</v>
      </c>
      <c r="J9" s="471"/>
      <c r="K9" s="471"/>
      <c r="L9" s="471"/>
      <c r="M9" s="471"/>
    </row>
    <row r="10" spans="1:14" x14ac:dyDescent="0.3">
      <c r="A10" s="470" t="s">
        <v>428</v>
      </c>
      <c r="B10" s="472">
        <v>96058112.419999987</v>
      </c>
      <c r="C10" s="472">
        <v>296756713.45000005</v>
      </c>
      <c r="D10" s="472">
        <v>499740061.19999999</v>
      </c>
      <c r="E10" s="472">
        <v>600980598.62</v>
      </c>
      <c r="F10" s="472">
        <v>697501612.92000008</v>
      </c>
      <c r="G10" s="472">
        <v>797565588.79999995</v>
      </c>
      <c r="H10" s="472">
        <v>938416031.25000012</v>
      </c>
      <c r="I10" s="472">
        <f>+'PPTO AL 31 AGOSTO 2023'!AZ11</f>
        <v>1042005383.6899998</v>
      </c>
      <c r="J10" s="472"/>
      <c r="K10" s="472"/>
      <c r="L10" s="472"/>
      <c r="M10" s="472"/>
      <c r="N10" s="594"/>
    </row>
    <row r="11" spans="1:14" x14ac:dyDescent="0.3">
      <c r="A11" s="470" t="s">
        <v>312</v>
      </c>
      <c r="B11" s="472">
        <v>332505359.26999998</v>
      </c>
      <c r="C11" s="472">
        <v>216853371.97</v>
      </c>
      <c r="D11" s="472">
        <v>197795176.62</v>
      </c>
      <c r="E11" s="472">
        <v>190075098.17000002</v>
      </c>
      <c r="F11" s="472">
        <v>170028375.27000001</v>
      </c>
      <c r="G11" s="472">
        <v>204145885.22</v>
      </c>
      <c r="H11" s="472">
        <v>210314373.45999998</v>
      </c>
      <c r="I11" s="472">
        <f>+'PPTO AL 31 AGOSTO 2023'!BA11</f>
        <v>193854110.40999997</v>
      </c>
      <c r="J11" s="472"/>
      <c r="K11" s="472"/>
      <c r="L11" s="472"/>
      <c r="M11" s="472"/>
      <c r="N11" s="595"/>
    </row>
    <row r="12" spans="1:14" ht="15" thickBot="1" x14ac:dyDescent="0.35">
      <c r="A12" s="473" t="s">
        <v>313</v>
      </c>
      <c r="B12" s="700">
        <v>1499711205.3099999</v>
      </c>
      <c r="C12" s="700">
        <v>1414664591.5799999</v>
      </c>
      <c r="D12" s="700">
        <v>1230739439.1800001</v>
      </c>
      <c r="E12" s="700">
        <v>1137218980.21</v>
      </c>
      <c r="F12" s="700">
        <v>1060744688.8100001</v>
      </c>
      <c r="G12" s="700">
        <v>926563202.9799999</v>
      </c>
      <c r="H12" s="700">
        <v>779544272.28999996</v>
      </c>
      <c r="I12" s="700">
        <f>+'PPTO AL 31 AGOSTO 2023'!BD11</f>
        <v>692415182.9000001</v>
      </c>
      <c r="J12" s="700"/>
      <c r="K12" s="700"/>
      <c r="L12" s="700"/>
      <c r="M12" s="700"/>
    </row>
    <row r="13" spans="1:14" x14ac:dyDescent="0.3">
      <c r="A13" s="474"/>
      <c r="B13" s="474"/>
      <c r="C13" s="475">
        <f>SUM(D10:D12)</f>
        <v>1928274677</v>
      </c>
      <c r="D13" s="714"/>
      <c r="E13" s="475">
        <f>SUM(E10:E12)</f>
        <v>1928274677</v>
      </c>
      <c r="F13" s="475">
        <f>SUM(F10:F12)</f>
        <v>1928274677</v>
      </c>
      <c r="G13" s="475">
        <f>SUM(G10:G12)</f>
        <v>1928274677</v>
      </c>
      <c r="H13" s="475">
        <f>SUM(H10:H12)</f>
        <v>1928274677</v>
      </c>
      <c r="I13" s="475"/>
      <c r="J13" s="475"/>
      <c r="K13" s="475"/>
      <c r="L13" s="475"/>
      <c r="M13" s="475" t="s">
        <v>0</v>
      </c>
    </row>
    <row r="14" spans="1:14" x14ac:dyDescent="0.3">
      <c r="A14" s="474"/>
      <c r="B14" s="474"/>
      <c r="C14" s="474"/>
      <c r="D14" s="474"/>
      <c r="E14" s="474"/>
      <c r="F14" s="474"/>
      <c r="G14" s="474"/>
      <c r="H14" s="474"/>
      <c r="I14" s="474"/>
      <c r="J14" s="474"/>
      <c r="K14" s="474"/>
      <c r="L14" s="474"/>
      <c r="M14" s="474"/>
    </row>
    <row r="15" spans="1:14" x14ac:dyDescent="0.3">
      <c r="A15" s="868" t="s">
        <v>439</v>
      </c>
      <c r="B15" s="869"/>
      <c r="C15" s="869"/>
      <c r="D15" s="869"/>
      <c r="E15" s="869"/>
      <c r="F15" s="869"/>
      <c r="G15" s="869"/>
      <c r="H15" s="869"/>
      <c r="I15" s="869"/>
      <c r="J15" s="869"/>
      <c r="K15" s="869"/>
      <c r="L15" s="869"/>
      <c r="M15" s="869"/>
    </row>
    <row r="16" spans="1:14" x14ac:dyDescent="0.3">
      <c r="A16" s="868" t="s">
        <v>660</v>
      </c>
      <c r="B16" s="869"/>
      <c r="C16" s="869"/>
      <c r="D16" s="869"/>
      <c r="E16" s="869"/>
      <c r="F16" s="869"/>
      <c r="G16" s="869"/>
      <c r="H16" s="869"/>
      <c r="I16" s="869"/>
      <c r="J16" s="869"/>
      <c r="K16" s="869"/>
      <c r="L16" s="869"/>
      <c r="M16" s="869"/>
    </row>
    <row r="17" spans="1:13" ht="8.25" customHeight="1" thickBot="1" x14ac:dyDescent="0.35">
      <c r="A17" s="476"/>
      <c r="B17" s="64"/>
      <c r="C17" s="64"/>
      <c r="D17" s="64"/>
      <c r="E17" s="64"/>
      <c r="F17" s="64"/>
      <c r="G17" s="64"/>
      <c r="H17" s="64"/>
      <c r="I17" s="64"/>
      <c r="J17" s="64"/>
      <c r="K17" s="64"/>
      <c r="L17" s="64"/>
      <c r="M17" s="477"/>
    </row>
    <row r="18" spans="1:13" ht="15" thickBot="1" x14ac:dyDescent="0.35">
      <c r="A18" s="468"/>
      <c r="B18" s="468" t="s">
        <v>460</v>
      </c>
      <c r="C18" s="468" t="s">
        <v>458</v>
      </c>
      <c r="D18" s="469" t="s">
        <v>435</v>
      </c>
      <c r="E18" s="469" t="s">
        <v>455</v>
      </c>
      <c r="F18" s="469" t="s">
        <v>441</v>
      </c>
      <c r="G18" s="469" t="s">
        <v>436</v>
      </c>
      <c r="H18" s="469" t="s">
        <v>437</v>
      </c>
      <c r="I18" s="469" t="s">
        <v>438</v>
      </c>
      <c r="J18" s="469" t="s">
        <v>457</v>
      </c>
      <c r="K18" s="469" t="s">
        <v>442</v>
      </c>
      <c r="L18" s="469" t="s">
        <v>443</v>
      </c>
      <c r="M18" s="469" t="s">
        <v>444</v>
      </c>
    </row>
    <row r="19" spans="1:13" x14ac:dyDescent="0.3">
      <c r="A19" s="470" t="s">
        <v>461</v>
      </c>
      <c r="B19" s="478">
        <f t="shared" ref="B19:C19" si="0">B10/B9</f>
        <v>4.9815575325319689E-2</v>
      </c>
      <c r="C19" s="478">
        <f t="shared" si="0"/>
        <v>0.15389753181413585</v>
      </c>
      <c r="D19" s="478">
        <f t="shared" ref="D19:E19" si="1">D10/D9</f>
        <v>0.25916435410410155</v>
      </c>
      <c r="E19" s="478">
        <f t="shared" si="1"/>
        <v>0.31166752630647132</v>
      </c>
      <c r="F19" s="478">
        <f t="shared" ref="F19:G19" si="2">F10/F9</f>
        <v>0.36172316176716562</v>
      </c>
      <c r="G19" s="478">
        <f t="shared" si="2"/>
        <v>0.41361617113639043</v>
      </c>
      <c r="H19" s="478">
        <f t="shared" ref="H19:I19" si="3">H10/H9</f>
        <v>0.48666097337853498</v>
      </c>
      <c r="I19" s="478">
        <f t="shared" si="3"/>
        <v>0.54038223709453392</v>
      </c>
      <c r="J19" s="478"/>
      <c r="K19" s="478"/>
      <c r="L19" s="478"/>
      <c r="M19" s="478"/>
    </row>
    <row r="20" spans="1:13" x14ac:dyDescent="0.3">
      <c r="A20" s="470" t="s">
        <v>312</v>
      </c>
      <c r="B20" s="478">
        <f t="shared" ref="B20:C20" si="4">B11/B9</f>
        <v>0.17243671933052096</v>
      </c>
      <c r="C20" s="478">
        <f t="shared" si="4"/>
        <v>0.11245979349133982</v>
      </c>
      <c r="D20" s="478">
        <f t="shared" ref="D20:E20" si="5">D11/D9</f>
        <v>0.1025762454795749</v>
      </c>
      <c r="E20" s="478">
        <f t="shared" si="5"/>
        <v>9.8572625797128596E-2</v>
      </c>
      <c r="F20" s="478">
        <f t="shared" ref="F20:G20" si="6">F11/F9</f>
        <v>8.8176429062756398E-2</v>
      </c>
      <c r="G20" s="478">
        <f t="shared" si="6"/>
        <v>0.10586971226402721</v>
      </c>
      <c r="H20" s="478">
        <f t="shared" ref="H20:I20" si="7">H11/H9</f>
        <v>0.10906867987666882</v>
      </c>
      <c r="I20" s="478">
        <f t="shared" si="7"/>
        <v>0.10053241518039184</v>
      </c>
      <c r="J20" s="478"/>
      <c r="K20" s="478"/>
      <c r="L20" s="478"/>
      <c r="M20" s="478"/>
    </row>
    <row r="21" spans="1:13" x14ac:dyDescent="0.3">
      <c r="A21" s="470" t="s">
        <v>313</v>
      </c>
      <c r="B21" s="478">
        <f t="shared" ref="B21:C21" si="8">B12/B9</f>
        <v>0.77774770534415927</v>
      </c>
      <c r="C21" s="478">
        <f t="shared" si="8"/>
        <v>0.73364267469452427</v>
      </c>
      <c r="D21" s="478">
        <f t="shared" ref="D21:E21" si="9">D12/D9</f>
        <v>0.63825940041632356</v>
      </c>
      <c r="E21" s="478">
        <f t="shared" si="9"/>
        <v>0.58975984789640012</v>
      </c>
      <c r="F21" s="478">
        <f t="shared" ref="F21:G21" si="10">F12/F9</f>
        <v>0.55010040917007808</v>
      </c>
      <c r="G21" s="478">
        <f t="shared" si="10"/>
        <v>0.48051411659958232</v>
      </c>
      <c r="H21" s="478">
        <f t="shared" ref="H21:I21" si="11">H12/H9</f>
        <v>0.40427034674479623</v>
      </c>
      <c r="I21" s="478">
        <f t="shared" si="11"/>
        <v>0.35908534772507417</v>
      </c>
      <c r="J21" s="478"/>
      <c r="K21" s="478"/>
      <c r="L21" s="478"/>
      <c r="M21" s="478"/>
    </row>
    <row r="22" spans="1:13" x14ac:dyDescent="0.3">
      <c r="A22" s="479"/>
      <c r="B22" s="451"/>
      <c r="C22" s="452"/>
      <c r="D22" s="452"/>
      <c r="E22" s="453"/>
      <c r="F22" s="453"/>
      <c r="G22" s="453"/>
      <c r="H22" s="453"/>
      <c r="I22" s="480"/>
      <c r="J22" s="480"/>
      <c r="K22" s="480"/>
      <c r="L22" s="480"/>
      <c r="M22" s="480"/>
    </row>
    <row r="23" spans="1:13" ht="15" thickBot="1" x14ac:dyDescent="0.35">
      <c r="A23" s="481"/>
      <c r="B23" s="482">
        <f>B21+B20+B19</f>
        <v>0.99999999999999989</v>
      </c>
      <c r="C23" s="482">
        <f t="shared" ref="C23:M23" si="12">C21+C20+C19</f>
        <v>1</v>
      </c>
      <c r="D23" s="482">
        <f t="shared" si="12"/>
        <v>1</v>
      </c>
      <c r="E23" s="482">
        <f t="shared" si="12"/>
        <v>1</v>
      </c>
      <c r="F23" s="482">
        <f>F21+F20+F19</f>
        <v>1</v>
      </c>
      <c r="G23" s="482">
        <f t="shared" si="12"/>
        <v>1</v>
      </c>
      <c r="H23" s="482">
        <f t="shared" si="12"/>
        <v>1</v>
      </c>
      <c r="I23" s="482">
        <f t="shared" si="12"/>
        <v>1</v>
      </c>
      <c r="J23" s="482">
        <f t="shared" si="12"/>
        <v>0</v>
      </c>
      <c r="K23" s="482">
        <f t="shared" si="12"/>
        <v>0</v>
      </c>
      <c r="L23" s="482">
        <f t="shared" si="12"/>
        <v>0</v>
      </c>
      <c r="M23" s="482">
        <f t="shared" si="12"/>
        <v>0</v>
      </c>
    </row>
  </sheetData>
  <mergeCells count="7">
    <mergeCell ref="A3:M3"/>
    <mergeCell ref="A2:M2"/>
    <mergeCell ref="A1:M1"/>
    <mergeCell ref="A16:M16"/>
    <mergeCell ref="A15:M15"/>
    <mergeCell ref="A6:M6"/>
    <mergeCell ref="A5:M5"/>
  </mergeCells>
  <phoneticPr fontId="65" type="noConversion"/>
  <printOptions horizontalCentered="1" verticalCentered="1"/>
  <pageMargins left="0.70866141732283472" right="0.70866141732283472" top="0.74803149606299213" bottom="0.74803149606299213" header="0.31496062992125984" footer="0.31496062992125984"/>
  <pageSetup paperSize="9" scale="61" orientation="landscape" r:id="rId1"/>
  <ignoredErrors>
    <ignoredError sqref="H13 C13 E13:F13" formulaRange="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baseColWidth="10" defaultRowHeight="14.4" x14ac:dyDescent="0.3"/>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M49"/>
  <sheetViews>
    <sheetView showGridLines="0" zoomScaleNormal="100" zoomScaleSheetLayoutView="100" workbookViewId="0">
      <selection activeCell="G7" sqref="G7"/>
    </sheetView>
  </sheetViews>
  <sheetFormatPr baseColWidth="10" defaultRowHeight="14.4" x14ac:dyDescent="0.3"/>
  <cols>
    <col min="2" max="2" width="52.109375" bestFit="1" customWidth="1"/>
    <col min="3" max="3" width="14.44140625" bestFit="1" customWidth="1"/>
    <col min="4" max="4" width="15.44140625" customWidth="1"/>
    <col min="5" max="5" width="9.88671875" customWidth="1"/>
  </cols>
  <sheetData>
    <row r="1" spans="1:13" x14ac:dyDescent="0.3">
      <c r="A1" s="881" t="s">
        <v>624</v>
      </c>
      <c r="B1" s="881"/>
      <c r="C1" s="881"/>
      <c r="D1" s="881"/>
      <c r="E1" s="881"/>
      <c r="F1" s="529"/>
      <c r="G1" s="529"/>
      <c r="H1" s="529"/>
      <c r="I1" s="529"/>
      <c r="J1" s="529"/>
      <c r="K1" s="529"/>
      <c r="L1" s="529"/>
      <c r="M1" s="529"/>
    </row>
    <row r="2" spans="1:13" ht="15" thickBot="1" x14ac:dyDescent="0.35">
      <c r="A2" s="880" t="s">
        <v>625</v>
      </c>
      <c r="B2" s="880"/>
      <c r="C2" s="880"/>
      <c r="D2" s="880"/>
      <c r="E2" s="880"/>
      <c r="F2" s="528"/>
      <c r="G2" s="528"/>
      <c r="H2" s="528"/>
      <c r="I2" s="528"/>
      <c r="J2" s="528"/>
      <c r="K2" s="528"/>
      <c r="L2" s="528"/>
      <c r="M2" s="528"/>
    </row>
    <row r="3" spans="1:13" x14ac:dyDescent="0.3">
      <c r="A3" s="870" t="s">
        <v>462</v>
      </c>
      <c r="B3" s="871"/>
      <c r="C3" s="876">
        <v>899</v>
      </c>
      <c r="D3" s="876"/>
      <c r="E3" s="877"/>
    </row>
    <row r="4" spans="1:13" ht="15" thickBot="1" x14ac:dyDescent="0.35">
      <c r="A4" s="872"/>
      <c r="B4" s="873"/>
      <c r="C4" s="878" t="s">
        <v>640</v>
      </c>
      <c r="D4" s="878"/>
      <c r="E4" s="879"/>
    </row>
    <row r="5" spans="1:13" ht="36" x14ac:dyDescent="0.3">
      <c r="A5" s="874"/>
      <c r="B5" s="875"/>
      <c r="C5" s="526" t="s">
        <v>463</v>
      </c>
      <c r="D5" s="527" t="s">
        <v>626</v>
      </c>
      <c r="E5" s="527" t="s">
        <v>464</v>
      </c>
    </row>
    <row r="6" spans="1:13" x14ac:dyDescent="0.3">
      <c r="A6" s="486" t="s">
        <v>612</v>
      </c>
      <c r="B6" s="487" t="s">
        <v>562</v>
      </c>
      <c r="C6" s="487"/>
      <c r="D6" s="487"/>
      <c r="E6" s="487"/>
    </row>
    <row r="7" spans="1:13" x14ac:dyDescent="0.3">
      <c r="A7" s="488" t="s">
        <v>563</v>
      </c>
      <c r="B7" s="489" t="s">
        <v>564</v>
      </c>
      <c r="C7" s="490">
        <v>0</v>
      </c>
      <c r="D7" s="491">
        <v>0</v>
      </c>
      <c r="E7" s="492">
        <v>0</v>
      </c>
    </row>
    <row r="8" spans="1:13" x14ac:dyDescent="0.3">
      <c r="A8" s="493" t="s">
        <v>613</v>
      </c>
      <c r="B8" s="489" t="s">
        <v>19</v>
      </c>
      <c r="C8" s="490"/>
      <c r="D8" s="491"/>
      <c r="E8" s="492"/>
    </row>
    <row r="9" spans="1:13" x14ac:dyDescent="0.3">
      <c r="A9" s="488" t="s">
        <v>565</v>
      </c>
      <c r="B9" s="489" t="s">
        <v>20</v>
      </c>
      <c r="C9" s="490">
        <f>+'PPTO AL 31 AGOSTO 2023'!AY21</f>
        <v>0</v>
      </c>
      <c r="D9" s="490">
        <f>+'PPTO AL 31 AGOSTO 2023'!AZ21</f>
        <v>0</v>
      </c>
      <c r="E9" s="492" t="e">
        <f>D9/C9</f>
        <v>#DIV/0!</v>
      </c>
    </row>
    <row r="10" spans="1:13" x14ac:dyDescent="0.3">
      <c r="A10" s="493" t="s">
        <v>614</v>
      </c>
      <c r="B10" s="489" t="s">
        <v>59</v>
      </c>
      <c r="C10" s="490"/>
      <c r="D10" s="491"/>
      <c r="E10" s="492"/>
    </row>
    <row r="11" spans="1:13" x14ac:dyDescent="0.3">
      <c r="A11" s="488" t="s">
        <v>566</v>
      </c>
      <c r="B11" s="489" t="s">
        <v>567</v>
      </c>
      <c r="C11" s="490">
        <f>+'PPTO AL 31 AGOSTO 2023'!AY61</f>
        <v>8848800</v>
      </c>
      <c r="D11" s="490">
        <f>+'PPTO AL 31 AGOSTO 2023'!AZ61</f>
        <v>3104663.7</v>
      </c>
      <c r="E11" s="492">
        <f>D11/C11</f>
        <v>0.35085703146189318</v>
      </c>
    </row>
    <row r="12" spans="1:13" x14ac:dyDescent="0.3">
      <c r="A12" s="488" t="s">
        <v>568</v>
      </c>
      <c r="B12" s="489" t="s">
        <v>569</v>
      </c>
      <c r="C12" s="490">
        <f>+'PPTO AL 31 AGOSTO 2023'!AY62</f>
        <v>0</v>
      </c>
      <c r="D12" s="490">
        <f>+'PPTO AL 31 AGOSTO 2023'!AZ62</f>
        <v>0</v>
      </c>
      <c r="E12" s="492">
        <v>0</v>
      </c>
    </row>
    <row r="13" spans="1:13" x14ac:dyDescent="0.3">
      <c r="A13" s="488" t="s">
        <v>570</v>
      </c>
      <c r="B13" s="489" t="s">
        <v>67</v>
      </c>
      <c r="C13" s="490"/>
      <c r="D13" s="491"/>
      <c r="E13" s="492"/>
    </row>
    <row r="14" spans="1:13" x14ac:dyDescent="0.3">
      <c r="A14" s="488" t="s">
        <v>571</v>
      </c>
      <c r="B14" s="489" t="s">
        <v>68</v>
      </c>
      <c r="C14" s="490">
        <v>0</v>
      </c>
      <c r="D14" s="491">
        <v>0</v>
      </c>
      <c r="E14" s="492">
        <v>0</v>
      </c>
    </row>
    <row r="15" spans="1:13" x14ac:dyDescent="0.3">
      <c r="A15" s="488" t="s">
        <v>572</v>
      </c>
      <c r="B15" s="489" t="s">
        <v>69</v>
      </c>
      <c r="C15" s="490">
        <v>0</v>
      </c>
      <c r="D15" s="491">
        <v>0</v>
      </c>
      <c r="E15" s="492">
        <v>0</v>
      </c>
    </row>
    <row r="16" spans="1:13" x14ac:dyDescent="0.3">
      <c r="A16" s="488" t="s">
        <v>573</v>
      </c>
      <c r="B16" s="489" t="s">
        <v>70</v>
      </c>
      <c r="C16" s="490">
        <v>0</v>
      </c>
      <c r="D16" s="491">
        <v>0</v>
      </c>
      <c r="E16" s="492">
        <v>0</v>
      </c>
    </row>
    <row r="17" spans="1:5" x14ac:dyDescent="0.3">
      <c r="A17" s="488" t="s">
        <v>574</v>
      </c>
      <c r="B17" s="489" t="s">
        <v>71</v>
      </c>
      <c r="C17" s="490">
        <f>+'PPTO AL 31 AGOSTO 2023'!AY72</f>
        <v>35033220</v>
      </c>
      <c r="D17" s="490">
        <f>+'PPTO AL 31 AGOSTO 2023'!AZ72</f>
        <v>0</v>
      </c>
      <c r="E17" s="492">
        <f t="shared" ref="E17:E35" si="0">D17/C17</f>
        <v>0</v>
      </c>
    </row>
    <row r="18" spans="1:5" x14ac:dyDescent="0.3">
      <c r="A18" s="488" t="s">
        <v>575</v>
      </c>
      <c r="B18" s="489" t="s">
        <v>72</v>
      </c>
      <c r="C18" s="490">
        <v>0</v>
      </c>
      <c r="D18" s="491">
        <v>0</v>
      </c>
      <c r="E18" s="492">
        <v>0</v>
      </c>
    </row>
    <row r="19" spans="1:5" x14ac:dyDescent="0.3">
      <c r="A19" s="488" t="s">
        <v>576</v>
      </c>
      <c r="B19" s="489" t="s">
        <v>73</v>
      </c>
      <c r="C19" s="490">
        <f>+'PPTO AL 31 AGOSTO 2023'!AY74</f>
        <v>12605580</v>
      </c>
      <c r="D19" s="490">
        <f>+'PPTO AL 31 AGOSTO 2023'!AZ74</f>
        <v>6850376.4000000004</v>
      </c>
      <c r="E19" s="492">
        <f t="shared" si="0"/>
        <v>0.54344000038078377</v>
      </c>
    </row>
    <row r="20" spans="1:5" x14ac:dyDescent="0.3">
      <c r="A20" s="488" t="s">
        <v>577</v>
      </c>
      <c r="B20" s="489" t="s">
        <v>74</v>
      </c>
      <c r="C20" s="490">
        <f>+'PPTO AL 31 AGOSTO 2023'!AY75</f>
        <v>50000</v>
      </c>
      <c r="D20" s="490">
        <f>+'PPTO AL 31 AGOSTO 2023'!AZ75</f>
        <v>0</v>
      </c>
      <c r="E20" s="492">
        <f t="shared" si="0"/>
        <v>0</v>
      </c>
    </row>
    <row r="21" spans="1:5" x14ac:dyDescent="0.3">
      <c r="A21" s="488" t="s">
        <v>578</v>
      </c>
      <c r="B21" s="489" t="s">
        <v>75</v>
      </c>
      <c r="C21" s="490"/>
      <c r="D21" s="491"/>
      <c r="E21" s="492"/>
    </row>
    <row r="22" spans="1:5" x14ac:dyDescent="0.3">
      <c r="A22" s="488" t="s">
        <v>579</v>
      </c>
      <c r="B22" s="489" t="s">
        <v>76</v>
      </c>
      <c r="C22" s="490">
        <f>+'PPTO AL 31 AGOSTO 2023'!AY77</f>
        <v>49160</v>
      </c>
      <c r="D22" s="490">
        <f>+'PPTO AL 31 AGOSTO 2023'!AZ77</f>
        <v>37200</v>
      </c>
      <c r="E22" s="492">
        <f t="shared" si="0"/>
        <v>0.75671277461350694</v>
      </c>
    </row>
    <row r="23" spans="1:5" x14ac:dyDescent="0.3">
      <c r="A23" s="488" t="s">
        <v>580</v>
      </c>
      <c r="B23" s="489" t="s">
        <v>77</v>
      </c>
      <c r="C23" s="490">
        <f>+'PPTO AL 31 AGOSTO 2023'!AY78</f>
        <v>2037519</v>
      </c>
      <c r="D23" s="490">
        <f>+'PPTO AL 31 AGOSTO 2023'!AZ78</f>
        <v>632200</v>
      </c>
      <c r="E23" s="492">
        <f t="shared" si="0"/>
        <v>0.31027931518675411</v>
      </c>
    </row>
    <row r="24" spans="1:5" x14ac:dyDescent="0.3">
      <c r="A24" s="488" t="s">
        <v>581</v>
      </c>
      <c r="B24" s="489" t="s">
        <v>78</v>
      </c>
      <c r="C24" s="490">
        <f>+'PPTO AL 31 AGOSTO 2023'!AY79</f>
        <v>4000000</v>
      </c>
      <c r="D24" s="490">
        <f>+'PPTO AL 31 AGOSTO 2023'!AZ79</f>
        <v>0</v>
      </c>
      <c r="E24" s="492">
        <f t="shared" si="0"/>
        <v>0</v>
      </c>
    </row>
    <row r="25" spans="1:5" x14ac:dyDescent="0.3">
      <c r="A25" s="488" t="s">
        <v>582</v>
      </c>
      <c r="B25" s="489" t="s">
        <v>79</v>
      </c>
      <c r="C25" s="490">
        <f>+'PPTO AL 31 AGOSTO 2023'!AY80</f>
        <v>4000000</v>
      </c>
      <c r="D25" s="490">
        <f>+'PPTO AL 31 AGOSTO 2023'!AZ80</f>
        <v>404239.92</v>
      </c>
      <c r="E25" s="492">
        <f t="shared" si="0"/>
        <v>0.10105997999999999</v>
      </c>
    </row>
    <row r="26" spans="1:5" x14ac:dyDescent="0.3">
      <c r="A26" s="493" t="s">
        <v>615</v>
      </c>
      <c r="B26" s="489" t="s">
        <v>583</v>
      </c>
      <c r="C26" s="490"/>
      <c r="D26" s="490"/>
      <c r="E26" s="492"/>
    </row>
    <row r="27" spans="1:5" x14ac:dyDescent="0.3">
      <c r="A27" s="488" t="s">
        <v>584</v>
      </c>
      <c r="B27" s="489" t="s">
        <v>585</v>
      </c>
      <c r="C27" s="490">
        <f>+'PPTO AL 31 AGOSTO 2023'!AY86</f>
        <v>0</v>
      </c>
      <c r="D27" s="490">
        <f>+'PPTO AL 31 AGOSTO 2023'!AZ86</f>
        <v>0</v>
      </c>
      <c r="E27" s="492">
        <v>0</v>
      </c>
    </row>
    <row r="28" spans="1:5" x14ac:dyDescent="0.3">
      <c r="A28" s="488" t="s">
        <v>586</v>
      </c>
      <c r="B28" s="489" t="s">
        <v>587</v>
      </c>
      <c r="C28" s="490">
        <f>+'PPTO AL 31 AGOSTO 2023'!AY87</f>
        <v>0</v>
      </c>
      <c r="D28" s="490">
        <f>+'PPTO AL 31 AGOSTO 2023'!AZ87</f>
        <v>0</v>
      </c>
      <c r="E28" s="492">
        <v>0</v>
      </c>
    </row>
    <row r="29" spans="1:5" x14ac:dyDescent="0.3">
      <c r="A29" s="488" t="s">
        <v>588</v>
      </c>
      <c r="B29" s="489" t="s">
        <v>87</v>
      </c>
      <c r="C29" s="490">
        <f>+'PPTO AL 31 AGOSTO 2023'!AY88</f>
        <v>0</v>
      </c>
      <c r="D29" s="490">
        <f>+'PPTO AL 31 AGOSTO 2023'!AZ88</f>
        <v>0</v>
      </c>
      <c r="E29" s="492" t="e">
        <f>D29/C29</f>
        <v>#DIV/0!</v>
      </c>
    </row>
    <row r="30" spans="1:5" x14ac:dyDescent="0.3">
      <c r="A30" s="493" t="s">
        <v>616</v>
      </c>
      <c r="B30" s="489" t="s">
        <v>589</v>
      </c>
      <c r="C30" s="490"/>
      <c r="D30" s="490"/>
      <c r="E30" s="492"/>
    </row>
    <row r="31" spans="1:5" x14ac:dyDescent="0.3">
      <c r="A31" s="488" t="s">
        <v>590</v>
      </c>
      <c r="B31" s="489" t="s">
        <v>591</v>
      </c>
      <c r="C31" s="490">
        <v>0</v>
      </c>
      <c r="D31" s="491">
        <v>0</v>
      </c>
      <c r="E31" s="492">
        <v>0</v>
      </c>
    </row>
    <row r="32" spans="1:5" x14ac:dyDescent="0.3">
      <c r="A32" s="493" t="s">
        <v>617</v>
      </c>
      <c r="B32" s="489" t="s">
        <v>592</v>
      </c>
      <c r="C32" s="490" t="s">
        <v>0</v>
      </c>
      <c r="D32" s="491" t="s">
        <v>0</v>
      </c>
      <c r="E32" s="492" t="s">
        <v>0</v>
      </c>
    </row>
    <row r="33" spans="1:5" x14ac:dyDescent="0.3">
      <c r="A33" s="488" t="s">
        <v>593</v>
      </c>
      <c r="B33" s="489" t="s">
        <v>119</v>
      </c>
      <c r="C33" s="490">
        <f>+'PPTO AL 31 AGOSTO 2023'!AY121</f>
        <v>0</v>
      </c>
      <c r="D33" s="490">
        <f>+'PPTO AL 31 AGOSTO 2023'!AZ121</f>
        <v>0</v>
      </c>
      <c r="E33" s="492" t="e">
        <f t="shared" si="0"/>
        <v>#DIV/0!</v>
      </c>
    </row>
    <row r="34" spans="1:5" x14ac:dyDescent="0.3">
      <c r="A34" s="493" t="s">
        <v>618</v>
      </c>
      <c r="B34" s="489" t="s">
        <v>594</v>
      </c>
      <c r="C34" s="490"/>
      <c r="D34" s="490"/>
      <c r="E34" s="492"/>
    </row>
    <row r="35" spans="1:5" x14ac:dyDescent="0.3">
      <c r="A35" s="488" t="s">
        <v>595</v>
      </c>
      <c r="B35" s="489" t="s">
        <v>141</v>
      </c>
      <c r="C35" s="490">
        <f>+'PPTO AL 31 AGOSTO 2023'!AY143</f>
        <v>0</v>
      </c>
      <c r="D35" s="490">
        <f>+'PPTO AL 31 AGOSTO 2023'!AZ143</f>
        <v>0</v>
      </c>
      <c r="E35" s="492" t="e">
        <f t="shared" si="0"/>
        <v>#DIV/0!</v>
      </c>
    </row>
    <row r="36" spans="1:5" x14ac:dyDescent="0.3">
      <c r="A36" s="488" t="s">
        <v>596</v>
      </c>
      <c r="B36" s="489" t="s">
        <v>193</v>
      </c>
      <c r="C36" s="490"/>
      <c r="D36" s="491"/>
      <c r="E36" s="492"/>
    </row>
    <row r="37" spans="1:5" x14ac:dyDescent="0.3">
      <c r="A37" s="488" t="s">
        <v>597</v>
      </c>
      <c r="B37" s="489" t="s">
        <v>195</v>
      </c>
      <c r="C37" s="490">
        <v>0</v>
      </c>
      <c r="D37" s="491">
        <v>0</v>
      </c>
      <c r="E37" s="492">
        <v>0</v>
      </c>
    </row>
    <row r="38" spans="1:5" x14ac:dyDescent="0.3">
      <c r="A38" s="493" t="s">
        <v>619</v>
      </c>
      <c r="B38" s="489" t="s">
        <v>598</v>
      </c>
      <c r="C38" s="490"/>
      <c r="D38" s="491"/>
      <c r="E38" s="492"/>
    </row>
    <row r="39" spans="1:5" x14ac:dyDescent="0.3">
      <c r="A39" s="488" t="s">
        <v>599</v>
      </c>
      <c r="B39" s="489" t="s">
        <v>217</v>
      </c>
      <c r="C39" s="490">
        <v>0</v>
      </c>
      <c r="D39" s="491">
        <v>0</v>
      </c>
      <c r="E39" s="492">
        <v>0</v>
      </c>
    </row>
    <row r="40" spans="1:5" x14ac:dyDescent="0.3">
      <c r="A40" s="493" t="s">
        <v>620</v>
      </c>
      <c r="B40" s="489" t="s">
        <v>600</v>
      </c>
      <c r="C40" s="490"/>
      <c r="D40" s="491"/>
      <c r="E40" s="492"/>
    </row>
    <row r="41" spans="1:5" x14ac:dyDescent="0.3">
      <c r="A41" s="488" t="s">
        <v>601</v>
      </c>
      <c r="B41" s="489" t="s">
        <v>234</v>
      </c>
      <c r="C41" s="490">
        <v>0</v>
      </c>
      <c r="D41" s="491">
        <v>0</v>
      </c>
      <c r="E41" s="492">
        <v>0</v>
      </c>
    </row>
    <row r="42" spans="1:5" x14ac:dyDescent="0.3">
      <c r="A42" s="488" t="s">
        <v>602</v>
      </c>
      <c r="B42" s="489" t="s">
        <v>199</v>
      </c>
      <c r="C42" s="490">
        <v>0</v>
      </c>
      <c r="D42" s="491">
        <v>0</v>
      </c>
      <c r="E42" s="492">
        <v>0</v>
      </c>
    </row>
    <row r="43" spans="1:5" x14ac:dyDescent="0.3">
      <c r="A43" s="493" t="s">
        <v>621</v>
      </c>
      <c r="B43" s="489" t="s">
        <v>603</v>
      </c>
      <c r="C43" s="490"/>
      <c r="D43" s="491"/>
      <c r="E43" s="492"/>
    </row>
    <row r="44" spans="1:5" x14ac:dyDescent="0.3">
      <c r="A44" s="488" t="s">
        <v>604</v>
      </c>
      <c r="B44" s="489" t="s">
        <v>253</v>
      </c>
      <c r="C44" s="494">
        <f>+'PPTO AL 31 AGOSTO 2023'!AY256</f>
        <v>77707611</v>
      </c>
      <c r="D44" s="494">
        <f>+'PPTO AL 31 AGOSTO 2023'!AZ256</f>
        <v>40887202.759999998</v>
      </c>
      <c r="E44" s="495">
        <v>0</v>
      </c>
    </row>
    <row r="45" spans="1:5" x14ac:dyDescent="0.3">
      <c r="A45" s="488" t="s">
        <v>605</v>
      </c>
      <c r="B45" s="489" t="s">
        <v>606</v>
      </c>
      <c r="C45" s="491">
        <v>0</v>
      </c>
      <c r="D45" s="491">
        <v>0</v>
      </c>
      <c r="E45" s="492">
        <v>0</v>
      </c>
    </row>
    <row r="46" spans="1:5" x14ac:dyDescent="0.3">
      <c r="A46" s="493" t="s">
        <v>622</v>
      </c>
      <c r="B46" s="489" t="s">
        <v>607</v>
      </c>
      <c r="C46" s="496"/>
      <c r="D46" s="497"/>
      <c r="E46" s="498"/>
    </row>
    <row r="47" spans="1:5" x14ac:dyDescent="0.3">
      <c r="A47" s="488" t="s">
        <v>608</v>
      </c>
      <c r="B47" s="489" t="s">
        <v>609</v>
      </c>
      <c r="C47" s="490">
        <v>0</v>
      </c>
      <c r="D47" s="491">
        <v>0</v>
      </c>
      <c r="E47" s="492">
        <v>0</v>
      </c>
    </row>
    <row r="48" spans="1:5" x14ac:dyDescent="0.3">
      <c r="A48" s="493" t="s">
        <v>623</v>
      </c>
      <c r="B48" s="489" t="s">
        <v>610</v>
      </c>
      <c r="C48" s="490"/>
      <c r="D48" s="491"/>
      <c r="E48" s="492"/>
    </row>
    <row r="49" spans="1:5" ht="15" thickBot="1" x14ac:dyDescent="0.35">
      <c r="A49" s="499" t="s">
        <v>611</v>
      </c>
      <c r="B49" s="500" t="s">
        <v>296</v>
      </c>
      <c r="C49" s="501">
        <v>0</v>
      </c>
      <c r="D49" s="502">
        <v>0</v>
      </c>
      <c r="E49" s="503">
        <v>0</v>
      </c>
    </row>
  </sheetData>
  <mergeCells count="5">
    <mergeCell ref="A3:B5"/>
    <mergeCell ref="C3:E3"/>
    <mergeCell ref="C4:E4"/>
    <mergeCell ref="A2:E2"/>
    <mergeCell ref="A1:E1"/>
  </mergeCells>
  <pageMargins left="0.7" right="0.7" top="1.3149999999999999" bottom="0.75" header="0.3" footer="0.3"/>
  <pageSetup paperSize="9" scale="82"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Q61"/>
  <sheetViews>
    <sheetView zoomScaleNormal="100" workbookViewId="0">
      <pane xSplit="3" ySplit="1" topLeftCell="H2" activePane="bottomRight" state="frozen"/>
      <selection pane="topRight" activeCell="D1" sqref="D1"/>
      <selection pane="bottomLeft" activeCell="A2" sqref="A2"/>
      <selection pane="bottomRight" activeCell="K8" sqref="K8"/>
    </sheetView>
  </sheetViews>
  <sheetFormatPr baseColWidth="10" defaultColWidth="9.109375" defaultRowHeight="14.4" outlineLevelRow="2" x14ac:dyDescent="0.3"/>
  <cols>
    <col min="1" max="1" width="24" style="702" bestFit="1" customWidth="1"/>
    <col min="2" max="2" width="20" style="702" bestFit="1" customWidth="1"/>
    <col min="3" max="3" width="12.44140625" style="702" bestFit="1" customWidth="1"/>
    <col min="4" max="4" width="14" style="702" bestFit="1" customWidth="1"/>
    <col min="5" max="5" width="12.44140625" style="702" bestFit="1" customWidth="1"/>
    <col min="6" max="6" width="13.88671875" style="702" bestFit="1" customWidth="1"/>
    <col min="7" max="7" width="15" style="702" bestFit="1" customWidth="1"/>
    <col min="8" max="8" width="15" style="702" customWidth="1"/>
    <col min="9" max="9" width="15" style="702" bestFit="1" customWidth="1"/>
    <col min="10" max="10" width="24" style="702" bestFit="1" customWidth="1"/>
    <col min="11" max="11" width="21" style="702" bestFit="1" customWidth="1"/>
    <col min="12" max="12" width="13" style="702" bestFit="1" customWidth="1"/>
    <col min="13" max="13" width="12.33203125" style="702" bestFit="1" customWidth="1"/>
    <col min="14" max="14" width="9" style="702" bestFit="1" customWidth="1"/>
    <col min="15" max="15" width="14" style="702" bestFit="1" customWidth="1"/>
    <col min="16" max="16" width="12" style="702" bestFit="1" customWidth="1"/>
    <col min="17" max="16384" width="9.109375" style="702"/>
  </cols>
  <sheetData>
    <row r="1" spans="1:17" ht="43.2" x14ac:dyDescent="0.3">
      <c r="A1" s="726" t="s">
        <v>642</v>
      </c>
      <c r="B1" s="726" t="s">
        <v>469</v>
      </c>
      <c r="C1" s="726" t="s">
        <v>470</v>
      </c>
      <c r="D1" s="726" t="s">
        <v>471</v>
      </c>
      <c r="E1" s="707" t="s">
        <v>472</v>
      </c>
      <c r="F1" s="701" t="s">
        <v>644</v>
      </c>
      <c r="G1" s="726" t="s">
        <v>473</v>
      </c>
      <c r="H1" s="701" t="s">
        <v>645</v>
      </c>
      <c r="I1" s="726" t="s">
        <v>646</v>
      </c>
      <c r="J1" s="707" t="s">
        <v>474</v>
      </c>
      <c r="K1" s="726" t="s">
        <v>647</v>
      </c>
      <c r="L1" s="707" t="s">
        <v>648</v>
      </c>
      <c r="M1" s="707" t="s">
        <v>649</v>
      </c>
      <c r="N1" s="715" t="s">
        <v>654</v>
      </c>
      <c r="O1" s="707" t="s">
        <v>652</v>
      </c>
      <c r="P1" s="707" t="s">
        <v>653</v>
      </c>
      <c r="Q1" s="707" t="s">
        <v>653</v>
      </c>
    </row>
    <row r="2" spans="1:17" outlineLevel="2" x14ac:dyDescent="0.3">
      <c r="A2" t="s">
        <v>545</v>
      </c>
      <c r="B2" s="728">
        <v>1601879733</v>
      </c>
      <c r="C2" s="728">
        <v>0</v>
      </c>
      <c r="D2" s="728">
        <v>93592342</v>
      </c>
      <c r="E2" s="728">
        <v>0</v>
      </c>
      <c r="F2" s="703">
        <f>SUM(C2:E2)</f>
        <v>93592342</v>
      </c>
      <c r="G2" s="728">
        <v>861276757.82000005</v>
      </c>
      <c r="H2" s="703"/>
      <c r="I2" s="703"/>
      <c r="J2" s="728">
        <v>647010633.17999995</v>
      </c>
      <c r="K2" s="728">
        <v>647010631.17999995</v>
      </c>
      <c r="L2" s="728"/>
      <c r="M2" s="764"/>
      <c r="N2" s="728">
        <v>0</v>
      </c>
      <c r="O2" s="728">
        <v>0</v>
      </c>
      <c r="P2" s="728">
        <v>0</v>
      </c>
    </row>
    <row r="3" spans="1:17" outlineLevel="2" x14ac:dyDescent="0.3">
      <c r="A3" t="s">
        <v>546</v>
      </c>
      <c r="B3" s="728">
        <v>1132197590</v>
      </c>
      <c r="C3" s="728">
        <v>0</v>
      </c>
      <c r="D3" s="728">
        <v>0</v>
      </c>
      <c r="E3" s="728">
        <v>0</v>
      </c>
      <c r="F3" s="703">
        <f t="shared" ref="F3:F50" si="0">SUM(C3:E3)</f>
        <v>0</v>
      </c>
      <c r="G3" s="728">
        <v>626346521.66999996</v>
      </c>
      <c r="H3" s="703"/>
      <c r="I3" s="703"/>
      <c r="J3" s="728">
        <v>505851068.32999998</v>
      </c>
      <c r="K3" s="728">
        <v>505851068.32999998</v>
      </c>
      <c r="L3" s="728"/>
      <c r="M3" s="764"/>
      <c r="N3" s="728">
        <v>0</v>
      </c>
      <c r="O3" s="728">
        <v>0</v>
      </c>
      <c r="P3" s="728">
        <v>0</v>
      </c>
    </row>
    <row r="4" spans="1:17" outlineLevel="2" x14ac:dyDescent="0.3">
      <c r="A4" t="s">
        <v>475</v>
      </c>
      <c r="B4" s="728">
        <v>1132197590</v>
      </c>
      <c r="C4" s="728">
        <v>0</v>
      </c>
      <c r="D4" s="728">
        <v>0</v>
      </c>
      <c r="E4" s="728">
        <v>0</v>
      </c>
      <c r="F4" s="703">
        <f t="shared" si="0"/>
        <v>0</v>
      </c>
      <c r="G4" s="728">
        <v>626346521.66999996</v>
      </c>
      <c r="H4" s="703"/>
      <c r="I4" s="703"/>
      <c r="J4" s="728">
        <v>505851068.32999998</v>
      </c>
      <c r="K4" s="728">
        <v>505851068.32999998</v>
      </c>
      <c r="L4" s="728"/>
      <c r="M4" s="764"/>
      <c r="N4" s="728">
        <v>0</v>
      </c>
      <c r="O4" s="728">
        <v>0</v>
      </c>
      <c r="P4" s="728">
        <v>0</v>
      </c>
    </row>
    <row r="5" spans="1:17" outlineLevel="2" x14ac:dyDescent="0.3">
      <c r="A5" t="s">
        <v>547</v>
      </c>
      <c r="B5" s="728">
        <v>223674781</v>
      </c>
      <c r="C5" s="728">
        <v>0</v>
      </c>
      <c r="D5" s="728">
        <v>0</v>
      </c>
      <c r="E5" s="728">
        <v>0</v>
      </c>
      <c r="F5" s="703">
        <f>SUM(C5:E5)</f>
        <v>0</v>
      </c>
      <c r="G5" s="728">
        <v>94522578.150000006</v>
      </c>
      <c r="H5" s="703"/>
      <c r="I5" s="703"/>
      <c r="J5" s="728">
        <v>129152202.84999999</v>
      </c>
      <c r="K5" s="728">
        <v>129152202.84999999</v>
      </c>
      <c r="L5" s="728"/>
      <c r="M5" s="764"/>
      <c r="N5" s="728">
        <v>0</v>
      </c>
      <c r="O5" s="728">
        <v>0</v>
      </c>
      <c r="P5" s="728">
        <v>0</v>
      </c>
    </row>
    <row r="6" spans="1:17" outlineLevel="2" x14ac:dyDescent="0.3">
      <c r="A6" t="s">
        <v>477</v>
      </c>
      <c r="B6" s="728">
        <v>8794308</v>
      </c>
      <c r="C6" s="728">
        <v>0</v>
      </c>
      <c r="D6" s="728">
        <v>0</v>
      </c>
      <c r="E6" s="728">
        <v>0</v>
      </c>
      <c r="F6" s="703">
        <f t="shared" si="0"/>
        <v>0</v>
      </c>
      <c r="G6" s="728">
        <v>3016760</v>
      </c>
      <c r="H6" s="703"/>
      <c r="I6" s="703"/>
      <c r="J6" s="728">
        <v>5777548</v>
      </c>
      <c r="K6" s="728">
        <v>5777548</v>
      </c>
      <c r="L6" s="728"/>
      <c r="M6" s="728"/>
      <c r="N6" s="728">
        <v>0</v>
      </c>
      <c r="O6" s="728">
        <v>0</v>
      </c>
      <c r="P6" s="728">
        <v>0</v>
      </c>
    </row>
    <row r="7" spans="1:17" outlineLevel="2" x14ac:dyDescent="0.3">
      <c r="A7" t="s">
        <v>478</v>
      </c>
      <c r="B7" s="728">
        <v>10160670</v>
      </c>
      <c r="C7" s="728">
        <v>0</v>
      </c>
      <c r="D7" s="728">
        <v>0</v>
      </c>
      <c r="E7" s="728">
        <v>0</v>
      </c>
      <c r="F7" s="703">
        <f t="shared" si="0"/>
        <v>0</v>
      </c>
      <c r="G7" s="728">
        <v>6148800</v>
      </c>
      <c r="H7" s="703"/>
      <c r="I7" s="703"/>
      <c r="J7" s="728">
        <v>4011870</v>
      </c>
      <c r="K7" s="728">
        <v>4011870</v>
      </c>
      <c r="L7" s="728"/>
      <c r="M7" s="728"/>
      <c r="N7" s="728">
        <v>0</v>
      </c>
      <c r="O7" s="728">
        <v>0</v>
      </c>
      <c r="P7" s="728">
        <v>0</v>
      </c>
    </row>
    <row r="8" spans="1:17" outlineLevel="2" x14ac:dyDescent="0.3">
      <c r="A8" t="s">
        <v>537</v>
      </c>
      <c r="B8" s="728">
        <v>104883325</v>
      </c>
      <c r="C8" s="728">
        <v>0</v>
      </c>
      <c r="D8" s="728">
        <v>0</v>
      </c>
      <c r="E8" s="728">
        <v>0</v>
      </c>
      <c r="F8" s="703">
        <f t="shared" si="0"/>
        <v>0</v>
      </c>
      <c r="G8" s="728">
        <v>0</v>
      </c>
      <c r="H8" s="703"/>
      <c r="I8" s="703"/>
      <c r="J8" s="728">
        <v>104883325</v>
      </c>
      <c r="K8" s="728">
        <v>104883325</v>
      </c>
      <c r="L8" s="728"/>
      <c r="M8" s="764"/>
      <c r="N8" s="728">
        <v>0</v>
      </c>
      <c r="O8" s="728">
        <v>0</v>
      </c>
      <c r="P8" s="728">
        <v>0</v>
      </c>
    </row>
    <row r="9" spans="1:17" outlineLevel="2" x14ac:dyDescent="0.3">
      <c r="A9" t="s">
        <v>479</v>
      </c>
      <c r="B9" s="728">
        <v>96781566</v>
      </c>
      <c r="C9" s="728">
        <v>0</v>
      </c>
      <c r="D9" s="728">
        <v>0</v>
      </c>
      <c r="E9" s="728">
        <v>0</v>
      </c>
      <c r="F9" s="703">
        <f t="shared" si="0"/>
        <v>0</v>
      </c>
      <c r="G9" s="728">
        <v>85175178.150000006</v>
      </c>
      <c r="H9" s="703"/>
      <c r="I9" s="703"/>
      <c r="J9" s="728">
        <v>11606387.85</v>
      </c>
      <c r="K9" s="728">
        <v>11606387.85</v>
      </c>
      <c r="L9" s="728"/>
      <c r="M9" s="728"/>
      <c r="N9" s="728">
        <v>0</v>
      </c>
      <c r="O9" s="728">
        <v>0</v>
      </c>
      <c r="P9" s="728">
        <v>0</v>
      </c>
    </row>
    <row r="10" spans="1:17" outlineLevel="2" x14ac:dyDescent="0.3">
      <c r="A10" t="s">
        <v>480</v>
      </c>
      <c r="B10" s="728">
        <v>3054912</v>
      </c>
      <c r="C10" s="728">
        <v>0</v>
      </c>
      <c r="D10" s="728">
        <v>0</v>
      </c>
      <c r="E10" s="728">
        <v>0</v>
      </c>
      <c r="F10" s="703">
        <f t="shared" si="0"/>
        <v>0</v>
      </c>
      <c r="G10" s="728">
        <v>181840</v>
      </c>
      <c r="H10" s="703"/>
      <c r="I10" s="703"/>
      <c r="J10" s="728">
        <v>2873072</v>
      </c>
      <c r="K10" s="728">
        <v>2873072</v>
      </c>
      <c r="L10" s="728"/>
      <c r="M10" s="728"/>
      <c r="N10" s="728">
        <v>0</v>
      </c>
      <c r="O10" s="728">
        <v>0</v>
      </c>
      <c r="P10" s="728">
        <v>0</v>
      </c>
    </row>
    <row r="11" spans="1:17" outlineLevel="2" x14ac:dyDescent="0.3">
      <c r="A11" t="s">
        <v>548</v>
      </c>
      <c r="B11" s="728">
        <v>121940992</v>
      </c>
      <c r="C11" s="728">
        <v>0</v>
      </c>
      <c r="D11" s="728">
        <v>46264397</v>
      </c>
      <c r="E11" s="728">
        <v>0</v>
      </c>
      <c r="F11" s="703">
        <f t="shared" si="0"/>
        <v>46264397</v>
      </c>
      <c r="G11" s="728">
        <v>69735603</v>
      </c>
      <c r="H11" s="703"/>
      <c r="I11" s="703"/>
      <c r="J11" s="728">
        <v>5940992</v>
      </c>
      <c r="K11" s="728">
        <v>5940991</v>
      </c>
      <c r="L11" s="728"/>
      <c r="M11" s="764"/>
      <c r="N11" s="728">
        <v>0</v>
      </c>
      <c r="O11" s="728">
        <v>0</v>
      </c>
      <c r="P11" s="728">
        <v>0</v>
      </c>
    </row>
    <row r="12" spans="1:17" outlineLevel="2" x14ac:dyDescent="0.3">
      <c r="A12" t="s">
        <v>481</v>
      </c>
      <c r="B12" s="728">
        <v>115687761</v>
      </c>
      <c r="C12" s="728">
        <v>0</v>
      </c>
      <c r="D12" s="728">
        <v>43840599</v>
      </c>
      <c r="E12" s="728">
        <v>0</v>
      </c>
      <c r="F12" s="703">
        <f t="shared" si="0"/>
        <v>43840599</v>
      </c>
      <c r="G12" s="728">
        <v>66159401</v>
      </c>
      <c r="H12" s="703"/>
      <c r="I12" s="703"/>
      <c r="J12" s="728">
        <v>5687761</v>
      </c>
      <c r="K12" s="728">
        <v>5687761</v>
      </c>
      <c r="L12" s="728"/>
      <c r="M12" s="764"/>
      <c r="N12" s="728">
        <v>0</v>
      </c>
      <c r="O12" s="728">
        <v>0</v>
      </c>
      <c r="P12" s="728">
        <v>0</v>
      </c>
    </row>
    <row r="13" spans="1:17" outlineLevel="2" x14ac:dyDescent="0.3">
      <c r="A13" t="s">
        <v>482</v>
      </c>
      <c r="B13" s="728">
        <v>6253231</v>
      </c>
      <c r="C13" s="728">
        <v>0</v>
      </c>
      <c r="D13" s="728">
        <v>2423798</v>
      </c>
      <c r="E13" s="728">
        <v>0</v>
      </c>
      <c r="F13" s="703">
        <f t="shared" si="0"/>
        <v>2423798</v>
      </c>
      <c r="G13" s="728">
        <v>3576202</v>
      </c>
      <c r="H13" s="703"/>
      <c r="I13" s="703"/>
      <c r="J13" s="728">
        <v>253231</v>
      </c>
      <c r="K13" s="728">
        <v>253230</v>
      </c>
      <c r="L13" s="728"/>
      <c r="M13" s="764"/>
      <c r="N13" s="728">
        <v>0</v>
      </c>
      <c r="O13" s="728">
        <v>0</v>
      </c>
      <c r="P13" s="728">
        <v>0</v>
      </c>
    </row>
    <row r="14" spans="1:17" outlineLevel="2" x14ac:dyDescent="0.3">
      <c r="A14" t="s">
        <v>549</v>
      </c>
      <c r="B14" s="728">
        <v>124066370</v>
      </c>
      <c r="C14" s="728">
        <v>0</v>
      </c>
      <c r="D14" s="728">
        <v>47327945</v>
      </c>
      <c r="E14" s="728">
        <v>0</v>
      </c>
      <c r="F14" s="703">
        <f t="shared" si="0"/>
        <v>47327945</v>
      </c>
      <c r="G14" s="728">
        <v>70672055</v>
      </c>
      <c r="H14" s="703"/>
      <c r="I14" s="703"/>
      <c r="J14" s="728">
        <v>6066370</v>
      </c>
      <c r="K14" s="728">
        <v>6066369</v>
      </c>
      <c r="L14" s="728"/>
      <c r="M14" s="764"/>
      <c r="N14" s="728">
        <v>0</v>
      </c>
      <c r="O14" s="728">
        <v>0</v>
      </c>
      <c r="P14" s="728">
        <v>0</v>
      </c>
    </row>
    <row r="15" spans="1:17" outlineLevel="2" x14ac:dyDescent="0.3">
      <c r="A15" t="s">
        <v>483</v>
      </c>
      <c r="B15" s="728">
        <v>67786296</v>
      </c>
      <c r="C15" s="728">
        <v>0</v>
      </c>
      <c r="D15" s="728">
        <v>26513692</v>
      </c>
      <c r="E15" s="728">
        <v>0</v>
      </c>
      <c r="F15" s="703">
        <f t="shared" si="0"/>
        <v>26513692</v>
      </c>
      <c r="G15" s="728">
        <v>38486308</v>
      </c>
      <c r="H15" s="703"/>
      <c r="I15" s="703"/>
      <c r="J15" s="728">
        <v>2786296</v>
      </c>
      <c r="K15" s="728">
        <v>2786296</v>
      </c>
      <c r="L15" s="728"/>
      <c r="M15" s="764"/>
      <c r="N15" s="728">
        <v>0</v>
      </c>
      <c r="O15" s="728">
        <v>0</v>
      </c>
      <c r="P15" s="728">
        <v>0</v>
      </c>
    </row>
    <row r="16" spans="1:17" outlineLevel="2" x14ac:dyDescent="0.3">
      <c r="A16" t="s">
        <v>484</v>
      </c>
      <c r="B16" s="728">
        <v>37520382</v>
      </c>
      <c r="C16" s="728">
        <v>0</v>
      </c>
      <c r="D16" s="728">
        <v>13542820</v>
      </c>
      <c r="E16" s="728">
        <v>0</v>
      </c>
      <c r="F16" s="703">
        <f t="shared" si="0"/>
        <v>13542820</v>
      </c>
      <c r="G16" s="728">
        <v>21457180</v>
      </c>
      <c r="H16" s="703"/>
      <c r="I16" s="703"/>
      <c r="J16" s="728">
        <v>2520382</v>
      </c>
      <c r="K16" s="728">
        <v>2520382</v>
      </c>
      <c r="L16" s="728"/>
      <c r="M16" s="764"/>
      <c r="N16" s="728">
        <v>0</v>
      </c>
      <c r="O16" s="728">
        <v>0</v>
      </c>
      <c r="P16" s="728">
        <v>0</v>
      </c>
    </row>
    <row r="17" spans="1:16" outlineLevel="2" x14ac:dyDescent="0.3">
      <c r="A17" t="s">
        <v>485</v>
      </c>
      <c r="B17" s="728">
        <v>18759692</v>
      </c>
      <c r="C17" s="728">
        <v>0</v>
      </c>
      <c r="D17" s="728">
        <v>7271433</v>
      </c>
      <c r="E17" s="728">
        <v>0</v>
      </c>
      <c r="F17" s="703">
        <f t="shared" si="0"/>
        <v>7271433</v>
      </c>
      <c r="G17" s="728">
        <v>10728567</v>
      </c>
      <c r="H17" s="703"/>
      <c r="I17" s="703"/>
      <c r="J17" s="728">
        <v>759692</v>
      </c>
      <c r="K17" s="728">
        <v>759691</v>
      </c>
      <c r="L17" s="728"/>
      <c r="M17" s="764"/>
      <c r="N17" s="728">
        <v>0</v>
      </c>
      <c r="O17" s="728">
        <v>0</v>
      </c>
      <c r="P17" s="728">
        <v>0</v>
      </c>
    </row>
    <row r="18" spans="1:16" outlineLevel="2" x14ac:dyDescent="0.3">
      <c r="A18" t="s">
        <v>550</v>
      </c>
      <c r="B18" s="728">
        <v>76339027</v>
      </c>
      <c r="C18" s="728">
        <v>35180420</v>
      </c>
      <c r="D18" s="728">
        <v>17401605.600000001</v>
      </c>
      <c r="E18" s="728">
        <v>0</v>
      </c>
      <c r="F18" s="703">
        <f t="shared" si="0"/>
        <v>52582025.600000001</v>
      </c>
      <c r="G18" s="728">
        <v>16020848.039999999</v>
      </c>
      <c r="H18" s="703"/>
      <c r="I18" s="703"/>
      <c r="J18" s="728">
        <v>7736153.3600000003</v>
      </c>
      <c r="K18" s="728">
        <v>2998541.43</v>
      </c>
      <c r="L18" s="728"/>
      <c r="M18" s="764"/>
      <c r="N18" s="728">
        <v>0</v>
      </c>
      <c r="O18" s="728">
        <v>0</v>
      </c>
      <c r="P18" s="728">
        <v>0</v>
      </c>
    </row>
    <row r="19" spans="1:16" outlineLevel="2" x14ac:dyDescent="0.3">
      <c r="A19" t="s">
        <v>551</v>
      </c>
      <c r="B19" s="728">
        <v>8863548</v>
      </c>
      <c r="C19" s="728">
        <v>0</v>
      </c>
      <c r="D19" s="728">
        <v>4676904.53</v>
      </c>
      <c r="E19" s="728">
        <v>0</v>
      </c>
      <c r="F19" s="703">
        <f t="shared" si="0"/>
        <v>4676904.53</v>
      </c>
      <c r="G19" s="728">
        <v>3109032.28</v>
      </c>
      <c r="H19" s="703"/>
      <c r="I19" s="703"/>
      <c r="J19" s="728">
        <v>1077611.19</v>
      </c>
      <c r="K19" s="728">
        <v>73924.259999999995</v>
      </c>
      <c r="L19" s="728"/>
      <c r="M19" s="728"/>
      <c r="N19" s="728">
        <v>0</v>
      </c>
      <c r="O19" s="728">
        <v>0</v>
      </c>
      <c r="P19" s="728">
        <v>0</v>
      </c>
    </row>
    <row r="20" spans="1:16" outlineLevel="2" x14ac:dyDescent="0.3">
      <c r="A20" t="s">
        <v>493</v>
      </c>
      <c r="B20" s="728">
        <v>8848800</v>
      </c>
      <c r="C20" s="728">
        <v>0</v>
      </c>
      <c r="D20" s="728">
        <v>4673899.1100000003</v>
      </c>
      <c r="E20" s="728">
        <v>0</v>
      </c>
      <c r="F20" s="703">
        <f t="shared" si="0"/>
        <v>4673899.1100000003</v>
      </c>
      <c r="G20" s="728">
        <v>3104663.7</v>
      </c>
      <c r="H20" s="703"/>
      <c r="I20" s="703"/>
      <c r="J20" s="728">
        <v>1070237.19</v>
      </c>
      <c r="K20" s="728">
        <v>70237.19</v>
      </c>
      <c r="L20" s="728"/>
      <c r="M20" s="728"/>
      <c r="N20" s="728">
        <v>0</v>
      </c>
      <c r="O20" s="728">
        <v>0</v>
      </c>
      <c r="P20" s="728">
        <v>0</v>
      </c>
    </row>
    <row r="21" spans="1:16" outlineLevel="2" x14ac:dyDescent="0.3">
      <c r="A21" t="s">
        <v>658</v>
      </c>
      <c r="B21" s="728">
        <v>14748</v>
      </c>
      <c r="C21" s="728">
        <v>0</v>
      </c>
      <c r="D21" s="728">
        <v>3005.42</v>
      </c>
      <c r="E21" s="728">
        <v>0</v>
      </c>
      <c r="F21" s="703">
        <f t="shared" si="0"/>
        <v>3005.42</v>
      </c>
      <c r="G21" s="728">
        <v>4368.58</v>
      </c>
      <c r="H21" s="703"/>
      <c r="I21" s="703"/>
      <c r="J21" s="728">
        <v>7374</v>
      </c>
      <c r="K21" s="728">
        <v>3687.07</v>
      </c>
      <c r="L21" s="728"/>
      <c r="M21" s="728"/>
      <c r="N21" s="728">
        <v>0</v>
      </c>
      <c r="O21" s="728">
        <v>0</v>
      </c>
      <c r="P21" s="728">
        <v>0</v>
      </c>
    </row>
    <row r="22" spans="1:16" outlineLevel="2" x14ac:dyDescent="0.3">
      <c r="A22" t="s">
        <v>552</v>
      </c>
      <c r="B22" s="728">
        <v>47688800</v>
      </c>
      <c r="C22" s="728">
        <v>35033220</v>
      </c>
      <c r="D22" s="728">
        <v>4140550.91</v>
      </c>
      <c r="E22" s="728">
        <v>0</v>
      </c>
      <c r="F22" s="703">
        <f t="shared" si="0"/>
        <v>39173770.909999996</v>
      </c>
      <c r="G22" s="728">
        <v>6850376.4000000004</v>
      </c>
      <c r="H22" s="703"/>
      <c r="I22" s="703"/>
      <c r="J22" s="728">
        <v>1664652.69</v>
      </c>
      <c r="K22" s="728">
        <v>680727.69</v>
      </c>
      <c r="L22" s="728"/>
      <c r="M22" s="728"/>
      <c r="N22" s="728">
        <v>0</v>
      </c>
      <c r="O22" s="728">
        <v>0</v>
      </c>
      <c r="P22" s="728">
        <v>0</v>
      </c>
    </row>
    <row r="23" spans="1:16" outlineLevel="2" x14ac:dyDescent="0.3">
      <c r="A23" t="s">
        <v>496</v>
      </c>
      <c r="B23" s="728">
        <v>35033220</v>
      </c>
      <c r="C23" s="728">
        <v>35033220</v>
      </c>
      <c r="D23" s="728">
        <v>0</v>
      </c>
      <c r="E23" s="728">
        <v>0</v>
      </c>
      <c r="F23" s="703">
        <f t="shared" si="0"/>
        <v>35033220</v>
      </c>
      <c r="G23" s="728">
        <v>0</v>
      </c>
      <c r="H23" s="703"/>
      <c r="I23" s="703"/>
      <c r="J23" s="728">
        <v>0</v>
      </c>
      <c r="K23" s="728">
        <v>0</v>
      </c>
      <c r="L23" s="728"/>
      <c r="M23" s="728"/>
      <c r="N23" s="728">
        <v>0</v>
      </c>
      <c r="O23" s="728">
        <v>0</v>
      </c>
      <c r="P23" s="728">
        <v>0</v>
      </c>
    </row>
    <row r="24" spans="1:16" outlineLevel="2" x14ac:dyDescent="0.3">
      <c r="A24" t="s">
        <v>497</v>
      </c>
      <c r="B24" s="728">
        <v>12605580</v>
      </c>
      <c r="C24" s="728">
        <v>0</v>
      </c>
      <c r="D24" s="728">
        <v>4140550.91</v>
      </c>
      <c r="E24" s="728">
        <v>0</v>
      </c>
      <c r="F24" s="703">
        <f t="shared" si="0"/>
        <v>4140550.91</v>
      </c>
      <c r="G24" s="728">
        <v>6850376.4000000004</v>
      </c>
      <c r="H24" s="703"/>
      <c r="I24" s="703"/>
      <c r="J24" s="728">
        <v>1614652.69</v>
      </c>
      <c r="K24" s="728">
        <v>630727.68999999994</v>
      </c>
      <c r="L24" s="728"/>
      <c r="M24" s="728"/>
      <c r="N24" s="728">
        <v>0</v>
      </c>
      <c r="O24" s="728">
        <v>0</v>
      </c>
      <c r="P24" s="728">
        <v>0</v>
      </c>
    </row>
    <row r="25" spans="1:16" outlineLevel="2" x14ac:dyDescent="0.3">
      <c r="A25" t="s">
        <v>498</v>
      </c>
      <c r="B25" s="728">
        <v>50000</v>
      </c>
      <c r="C25" s="728">
        <v>0</v>
      </c>
      <c r="D25" s="728">
        <v>0</v>
      </c>
      <c r="E25" s="728">
        <v>0</v>
      </c>
      <c r="F25" s="703">
        <f t="shared" si="0"/>
        <v>0</v>
      </c>
      <c r="G25" s="728">
        <v>0</v>
      </c>
      <c r="H25" s="703"/>
      <c r="I25" s="703"/>
      <c r="J25" s="728">
        <v>50000</v>
      </c>
      <c r="K25" s="728">
        <v>50000</v>
      </c>
      <c r="L25" s="728"/>
      <c r="M25" s="728"/>
      <c r="N25" s="728">
        <v>0</v>
      </c>
      <c r="O25" s="728">
        <v>0</v>
      </c>
      <c r="P25" s="728">
        <v>0</v>
      </c>
    </row>
    <row r="26" spans="1:16" outlineLevel="2" x14ac:dyDescent="0.3">
      <c r="A26" t="s">
        <v>553</v>
      </c>
      <c r="B26" s="728">
        <v>10086679</v>
      </c>
      <c r="C26" s="728">
        <v>147200</v>
      </c>
      <c r="D26" s="728">
        <v>6865839.0300000003</v>
      </c>
      <c r="E26" s="728">
        <v>0</v>
      </c>
      <c r="F26" s="703">
        <f t="shared" si="0"/>
        <v>7013039.0300000003</v>
      </c>
      <c r="G26" s="728">
        <v>1073639.92</v>
      </c>
      <c r="H26" s="703"/>
      <c r="I26" s="703"/>
      <c r="J26" s="728">
        <v>2000000.05</v>
      </c>
      <c r="K26" s="728">
        <v>2000000.05</v>
      </c>
      <c r="L26" s="728"/>
      <c r="M26" s="728"/>
      <c r="N26" s="728">
        <v>0</v>
      </c>
      <c r="O26" s="728">
        <v>0</v>
      </c>
      <c r="P26" s="728">
        <v>0</v>
      </c>
    </row>
    <row r="27" spans="1:16" outlineLevel="2" x14ac:dyDescent="0.3">
      <c r="A27" t="s">
        <v>499</v>
      </c>
      <c r="B27" s="728">
        <v>49160</v>
      </c>
      <c r="C27" s="728">
        <v>0</v>
      </c>
      <c r="D27" s="728">
        <v>11960</v>
      </c>
      <c r="E27" s="728">
        <v>0</v>
      </c>
      <c r="F27" s="703">
        <f t="shared" si="0"/>
        <v>11960</v>
      </c>
      <c r="G27" s="728">
        <v>37200</v>
      </c>
      <c r="H27" s="703"/>
      <c r="I27" s="703"/>
      <c r="J27" s="728">
        <v>0</v>
      </c>
      <c r="K27" s="728">
        <v>0</v>
      </c>
      <c r="L27" s="728"/>
      <c r="M27" s="728"/>
      <c r="N27" s="728">
        <v>0</v>
      </c>
      <c r="O27" s="728">
        <v>0</v>
      </c>
      <c r="P27" s="728">
        <v>0</v>
      </c>
    </row>
    <row r="28" spans="1:16" outlineLevel="2" x14ac:dyDescent="0.3">
      <c r="A28" t="s">
        <v>500</v>
      </c>
      <c r="B28" s="728">
        <v>2037519</v>
      </c>
      <c r="C28" s="728">
        <v>147200</v>
      </c>
      <c r="D28" s="728">
        <v>758119</v>
      </c>
      <c r="E28" s="728">
        <v>0</v>
      </c>
      <c r="F28" s="703">
        <f t="shared" si="0"/>
        <v>905319</v>
      </c>
      <c r="G28" s="728">
        <v>632200</v>
      </c>
      <c r="H28" s="703"/>
      <c r="I28" s="703"/>
      <c r="J28" s="728">
        <v>500000</v>
      </c>
      <c r="K28" s="728">
        <v>500000</v>
      </c>
      <c r="L28" s="728"/>
      <c r="M28" s="728"/>
      <c r="N28" s="728">
        <v>0</v>
      </c>
      <c r="O28" s="728">
        <v>0</v>
      </c>
      <c r="P28" s="728">
        <v>0</v>
      </c>
    </row>
    <row r="29" spans="1:16" outlineLevel="2" x14ac:dyDescent="0.3">
      <c r="A29" t="s">
        <v>501</v>
      </c>
      <c r="B29" s="728">
        <v>4000000</v>
      </c>
      <c r="C29" s="728">
        <v>0</v>
      </c>
      <c r="D29" s="728">
        <v>3999999.95</v>
      </c>
      <c r="E29" s="728">
        <v>0</v>
      </c>
      <c r="F29" s="703">
        <f t="shared" si="0"/>
        <v>3999999.95</v>
      </c>
      <c r="G29" s="728">
        <v>0</v>
      </c>
      <c r="H29" s="703"/>
      <c r="I29" s="703"/>
      <c r="J29" s="728">
        <v>0.05</v>
      </c>
      <c r="K29" s="728">
        <v>0.05</v>
      </c>
      <c r="L29" s="728"/>
      <c r="M29" s="728"/>
      <c r="N29" s="728">
        <v>0</v>
      </c>
      <c r="O29" s="728">
        <v>0</v>
      </c>
      <c r="P29" s="728">
        <v>0</v>
      </c>
    </row>
    <row r="30" spans="1:16" outlineLevel="2" x14ac:dyDescent="0.3">
      <c r="A30" t="s">
        <v>502</v>
      </c>
      <c r="B30" s="728">
        <v>4000000</v>
      </c>
      <c r="C30" s="728">
        <v>0</v>
      </c>
      <c r="D30" s="728">
        <v>2095760.08</v>
      </c>
      <c r="E30" s="728">
        <v>0</v>
      </c>
      <c r="F30" s="703">
        <f t="shared" si="0"/>
        <v>2095760.08</v>
      </c>
      <c r="G30" s="728">
        <v>404239.92</v>
      </c>
      <c r="H30" s="703"/>
      <c r="I30" s="703"/>
      <c r="J30" s="728">
        <v>1500000</v>
      </c>
      <c r="K30" s="728">
        <v>1500000</v>
      </c>
      <c r="L30" s="728"/>
      <c r="M30" s="728"/>
      <c r="N30" s="728">
        <v>0</v>
      </c>
      <c r="O30" s="728">
        <v>0</v>
      </c>
      <c r="P30" s="728">
        <v>0</v>
      </c>
    </row>
    <row r="31" spans="1:16" outlineLevel="2" x14ac:dyDescent="0.3">
      <c r="A31" t="s">
        <v>554</v>
      </c>
      <c r="B31" s="728">
        <v>7450000</v>
      </c>
      <c r="C31" s="728">
        <v>0</v>
      </c>
      <c r="D31" s="728">
        <v>38000</v>
      </c>
      <c r="E31" s="728">
        <v>0</v>
      </c>
      <c r="F31" s="703">
        <f t="shared" si="0"/>
        <v>38000</v>
      </c>
      <c r="G31" s="728">
        <v>4987799.4400000004</v>
      </c>
      <c r="H31" s="703"/>
      <c r="I31" s="703"/>
      <c r="J31" s="728">
        <v>2424200.56</v>
      </c>
      <c r="K31" s="728">
        <v>24200.560000000001</v>
      </c>
      <c r="L31" s="728"/>
      <c r="M31" s="764"/>
      <c r="N31" s="728">
        <v>0</v>
      </c>
      <c r="O31" s="728">
        <v>0</v>
      </c>
      <c r="P31" s="728">
        <v>0</v>
      </c>
    </row>
    <row r="32" spans="1:16" outlineLevel="2" x14ac:dyDescent="0.3">
      <c r="A32" t="s">
        <v>503</v>
      </c>
      <c r="B32" s="728">
        <v>7450000</v>
      </c>
      <c r="C32" s="728">
        <v>0</v>
      </c>
      <c r="D32" s="728">
        <v>38000</v>
      </c>
      <c r="E32" s="728">
        <v>0</v>
      </c>
      <c r="F32" s="703">
        <f t="shared" si="0"/>
        <v>38000</v>
      </c>
      <c r="G32" s="728">
        <v>4987799.4400000004</v>
      </c>
      <c r="H32" s="703"/>
      <c r="I32" s="703"/>
      <c r="J32" s="728">
        <v>2424200.56</v>
      </c>
      <c r="K32" s="728">
        <v>24200.560000000001</v>
      </c>
      <c r="L32" s="728"/>
      <c r="M32" s="764"/>
      <c r="N32" s="728">
        <v>0</v>
      </c>
      <c r="O32" s="728">
        <v>0</v>
      </c>
      <c r="P32" s="728">
        <v>0</v>
      </c>
    </row>
    <row r="33" spans="1:16" outlineLevel="2" x14ac:dyDescent="0.3">
      <c r="A33" t="s">
        <v>659</v>
      </c>
      <c r="B33" s="728">
        <v>1900000</v>
      </c>
      <c r="C33" s="728">
        <v>0</v>
      </c>
      <c r="D33" s="728">
        <v>1680311.13</v>
      </c>
      <c r="E33" s="728">
        <v>0</v>
      </c>
      <c r="F33" s="703">
        <f t="shared" si="0"/>
        <v>1680311.13</v>
      </c>
      <c r="G33" s="728">
        <v>0</v>
      </c>
      <c r="H33" s="703"/>
      <c r="I33" s="703"/>
      <c r="J33" s="728">
        <v>219688.87</v>
      </c>
      <c r="K33" s="728">
        <v>219688.87</v>
      </c>
      <c r="L33" s="728"/>
      <c r="M33" s="728"/>
      <c r="N33" s="728">
        <v>0</v>
      </c>
      <c r="O33" s="728">
        <v>0</v>
      </c>
      <c r="P33" s="728">
        <v>0</v>
      </c>
    </row>
    <row r="34" spans="1:16" outlineLevel="2" x14ac:dyDescent="0.3">
      <c r="A34" t="s">
        <v>508</v>
      </c>
      <c r="B34" s="728">
        <v>1900000</v>
      </c>
      <c r="C34" s="728">
        <v>0</v>
      </c>
      <c r="D34" s="728">
        <v>1680311.13</v>
      </c>
      <c r="E34" s="728">
        <v>0</v>
      </c>
      <c r="F34" s="703">
        <f t="shared" si="0"/>
        <v>1680311.13</v>
      </c>
      <c r="G34" s="728">
        <v>0</v>
      </c>
      <c r="H34" s="703"/>
      <c r="I34" s="703"/>
      <c r="J34" s="728">
        <v>219688.87</v>
      </c>
      <c r="K34" s="728">
        <v>219688.87</v>
      </c>
      <c r="L34" s="728"/>
      <c r="M34" s="728"/>
      <c r="N34" s="728">
        <v>0</v>
      </c>
      <c r="O34" s="728">
        <v>0</v>
      </c>
      <c r="P34" s="728">
        <v>0</v>
      </c>
    </row>
    <row r="35" spans="1:16" outlineLevel="2" x14ac:dyDescent="0.3">
      <c r="A35" t="s">
        <v>555</v>
      </c>
      <c r="B35" s="728">
        <v>350000</v>
      </c>
      <c r="C35" s="728">
        <v>0</v>
      </c>
      <c r="D35" s="728">
        <v>0</v>
      </c>
      <c r="E35" s="728">
        <v>0</v>
      </c>
      <c r="F35" s="703">
        <f t="shared" si="0"/>
        <v>0</v>
      </c>
      <c r="G35" s="728">
        <v>0</v>
      </c>
      <c r="H35" s="703"/>
      <c r="I35" s="703"/>
      <c r="J35" s="728">
        <v>350000</v>
      </c>
      <c r="K35" s="728">
        <v>0</v>
      </c>
      <c r="L35" s="728"/>
      <c r="M35" s="728"/>
      <c r="N35" s="728">
        <v>0</v>
      </c>
      <c r="O35" s="728">
        <v>0</v>
      </c>
      <c r="P35" s="728">
        <v>0</v>
      </c>
    </row>
    <row r="36" spans="1:16" outlineLevel="2" x14ac:dyDescent="0.3">
      <c r="A36" t="s">
        <v>514</v>
      </c>
      <c r="B36" s="728">
        <v>350000</v>
      </c>
      <c r="C36" s="728">
        <v>0</v>
      </c>
      <c r="D36" s="728">
        <v>0</v>
      </c>
      <c r="E36" s="728">
        <v>0</v>
      </c>
      <c r="F36" s="703">
        <f t="shared" si="0"/>
        <v>0</v>
      </c>
      <c r="G36" s="728">
        <v>0</v>
      </c>
      <c r="H36" s="703"/>
      <c r="I36" s="703"/>
      <c r="J36" s="728">
        <v>350000</v>
      </c>
      <c r="K36" s="728">
        <v>0</v>
      </c>
      <c r="L36" s="728"/>
      <c r="M36" s="728"/>
      <c r="N36" s="728">
        <v>0</v>
      </c>
      <c r="O36" s="728">
        <v>0</v>
      </c>
      <c r="P36" s="728">
        <v>0</v>
      </c>
    </row>
    <row r="37" spans="1:16" outlineLevel="2" x14ac:dyDescent="0.3">
      <c r="A37" t="s">
        <v>556</v>
      </c>
      <c r="B37" s="728">
        <v>1933200</v>
      </c>
      <c r="C37" s="728">
        <v>0</v>
      </c>
      <c r="D37" s="728">
        <v>514082.92</v>
      </c>
      <c r="E37" s="728">
        <v>0</v>
      </c>
      <c r="F37" s="703">
        <f t="shared" si="0"/>
        <v>514082.92</v>
      </c>
      <c r="G37" s="728">
        <v>331189</v>
      </c>
      <c r="H37" s="703"/>
      <c r="I37" s="703"/>
      <c r="J37" s="728">
        <v>1087928.08</v>
      </c>
      <c r="K37" s="728">
        <v>546328.07999999996</v>
      </c>
      <c r="L37" s="728"/>
      <c r="M37" s="764"/>
      <c r="N37" s="728">
        <v>0</v>
      </c>
      <c r="O37" s="728">
        <v>0</v>
      </c>
      <c r="P37" s="728">
        <v>0</v>
      </c>
    </row>
    <row r="38" spans="1:16" outlineLevel="2" x14ac:dyDescent="0.3">
      <c r="A38" t="s">
        <v>557</v>
      </c>
      <c r="B38" s="728">
        <v>1433200</v>
      </c>
      <c r="C38" s="728">
        <v>0</v>
      </c>
      <c r="D38" s="728">
        <v>160411</v>
      </c>
      <c r="E38" s="728">
        <v>0</v>
      </c>
      <c r="F38" s="703">
        <f t="shared" si="0"/>
        <v>160411</v>
      </c>
      <c r="G38" s="728">
        <v>331189</v>
      </c>
      <c r="H38" s="703"/>
      <c r="I38" s="703"/>
      <c r="J38" s="728">
        <v>941600</v>
      </c>
      <c r="K38" s="728">
        <v>450000</v>
      </c>
      <c r="L38" s="728"/>
      <c r="M38" s="728"/>
      <c r="N38" s="728">
        <v>0</v>
      </c>
      <c r="O38" s="728">
        <v>0</v>
      </c>
      <c r="P38" s="728">
        <v>0</v>
      </c>
    </row>
    <row r="39" spans="1:16" outlineLevel="2" x14ac:dyDescent="0.3">
      <c r="A39" t="s">
        <v>516</v>
      </c>
      <c r="B39" s="728">
        <v>1433200</v>
      </c>
      <c r="C39" s="728">
        <v>0</v>
      </c>
      <c r="D39" s="728">
        <v>160411</v>
      </c>
      <c r="E39" s="728">
        <v>0</v>
      </c>
      <c r="F39" s="703">
        <f t="shared" si="0"/>
        <v>160411</v>
      </c>
      <c r="G39" s="728">
        <v>331189</v>
      </c>
      <c r="H39" s="703"/>
      <c r="I39" s="703"/>
      <c r="J39" s="728">
        <v>941600</v>
      </c>
      <c r="K39" s="728">
        <v>450000</v>
      </c>
      <c r="L39" s="728"/>
      <c r="M39" s="728"/>
      <c r="N39" s="728">
        <v>0</v>
      </c>
      <c r="O39" s="728">
        <v>0</v>
      </c>
      <c r="P39" s="728">
        <v>0</v>
      </c>
    </row>
    <row r="40" spans="1:16" outlineLevel="2" x14ac:dyDescent="0.3">
      <c r="A40" t="s">
        <v>655</v>
      </c>
      <c r="B40" s="728">
        <v>500000</v>
      </c>
      <c r="C40" s="728">
        <v>0</v>
      </c>
      <c r="D40" s="728">
        <v>353671.92</v>
      </c>
      <c r="E40" s="728">
        <v>0</v>
      </c>
      <c r="F40" s="703">
        <f t="shared" si="0"/>
        <v>353671.92</v>
      </c>
      <c r="G40" s="728">
        <v>0</v>
      </c>
      <c r="H40" s="703"/>
      <c r="I40" s="703"/>
      <c r="J40" s="728">
        <v>146328.07999999999</v>
      </c>
      <c r="K40" s="728">
        <v>96328.08</v>
      </c>
      <c r="L40" s="728"/>
      <c r="M40" s="764"/>
      <c r="N40" s="728">
        <v>0</v>
      </c>
      <c r="O40" s="728">
        <v>0</v>
      </c>
      <c r="P40" s="728">
        <v>0</v>
      </c>
    </row>
    <row r="41" spans="1:16" outlineLevel="2" x14ac:dyDescent="0.3">
      <c r="A41" t="s">
        <v>521</v>
      </c>
      <c r="B41" s="728">
        <v>500000</v>
      </c>
      <c r="C41" s="728">
        <v>0</v>
      </c>
      <c r="D41" s="728">
        <v>353671.92</v>
      </c>
      <c r="E41" s="728">
        <v>0</v>
      </c>
      <c r="F41" s="703">
        <f t="shared" si="0"/>
        <v>353671.92</v>
      </c>
      <c r="G41" s="728">
        <v>0</v>
      </c>
      <c r="H41" s="703"/>
      <c r="I41" s="703"/>
      <c r="J41" s="728">
        <v>146328.07999999999</v>
      </c>
      <c r="K41" s="728">
        <v>96328.08</v>
      </c>
      <c r="L41" s="728"/>
      <c r="M41" s="764"/>
      <c r="N41" s="728">
        <v>0</v>
      </c>
      <c r="O41" s="728">
        <v>0</v>
      </c>
      <c r="P41" s="728">
        <v>0</v>
      </c>
    </row>
    <row r="42" spans="1:16" outlineLevel="2" x14ac:dyDescent="0.3">
      <c r="A42" t="s">
        <v>558</v>
      </c>
      <c r="B42" s="728">
        <v>248122717</v>
      </c>
      <c r="C42" s="728">
        <v>0</v>
      </c>
      <c r="D42" s="728">
        <v>47165659.890000001</v>
      </c>
      <c r="E42" s="728">
        <v>0</v>
      </c>
      <c r="F42" s="703">
        <f t="shared" si="0"/>
        <v>47165659.890000001</v>
      </c>
      <c r="G42" s="728">
        <v>164376588.83000001</v>
      </c>
      <c r="H42" s="703"/>
      <c r="I42" s="703"/>
      <c r="J42" s="728">
        <v>36580468.280000001</v>
      </c>
      <c r="K42" s="728">
        <v>28205792.030000001</v>
      </c>
      <c r="L42" s="728"/>
      <c r="M42" s="764"/>
      <c r="N42" s="728">
        <v>0</v>
      </c>
      <c r="O42" s="728">
        <v>0</v>
      </c>
      <c r="P42" s="728">
        <v>0</v>
      </c>
    </row>
    <row r="43" spans="1:16" outlineLevel="2" x14ac:dyDescent="0.3">
      <c r="A43" t="s">
        <v>559</v>
      </c>
      <c r="B43" s="728">
        <v>22762389</v>
      </c>
      <c r="C43" s="728">
        <v>0</v>
      </c>
      <c r="D43" s="728">
        <v>8345764.9800000004</v>
      </c>
      <c r="E43" s="728">
        <v>0</v>
      </c>
      <c r="F43" s="727">
        <f t="shared" si="0"/>
        <v>8345764.9800000004</v>
      </c>
      <c r="G43" s="728">
        <v>12754235.02</v>
      </c>
      <c r="H43" s="703"/>
      <c r="I43" s="703"/>
      <c r="J43" s="728">
        <v>1662389</v>
      </c>
      <c r="K43" s="728">
        <v>1662389</v>
      </c>
      <c r="L43" s="728"/>
      <c r="M43" s="764"/>
      <c r="N43" s="728">
        <v>0</v>
      </c>
      <c r="O43" s="728">
        <v>0</v>
      </c>
      <c r="P43" s="728">
        <v>0</v>
      </c>
    </row>
    <row r="44" spans="1:16" outlineLevel="2" x14ac:dyDescent="0.3">
      <c r="A44" t="s">
        <v>529</v>
      </c>
      <c r="B44" s="728">
        <v>19635687</v>
      </c>
      <c r="C44" s="728">
        <v>0</v>
      </c>
      <c r="D44" s="728">
        <v>7033856.7599999998</v>
      </c>
      <c r="E44" s="728">
        <v>0</v>
      </c>
      <c r="F44" s="703">
        <f t="shared" si="0"/>
        <v>7033856.7599999998</v>
      </c>
      <c r="G44" s="728">
        <v>10966143.24</v>
      </c>
      <c r="H44" s="703"/>
      <c r="I44" s="703"/>
      <c r="J44" s="728">
        <v>1635687</v>
      </c>
      <c r="K44" s="728">
        <v>1635687</v>
      </c>
      <c r="L44" s="728"/>
      <c r="M44" s="764"/>
      <c r="N44" s="728">
        <v>0</v>
      </c>
      <c r="O44" s="728">
        <v>0</v>
      </c>
      <c r="P44" s="728">
        <v>0</v>
      </c>
    </row>
    <row r="45" spans="1:16" outlineLevel="2" x14ac:dyDescent="0.3">
      <c r="A45" t="s">
        <v>530</v>
      </c>
      <c r="B45" s="728">
        <v>3126702</v>
      </c>
      <c r="C45" s="728">
        <v>0</v>
      </c>
      <c r="D45" s="728">
        <v>1311908.22</v>
      </c>
      <c r="E45" s="728">
        <v>0</v>
      </c>
      <c r="F45" s="703">
        <f t="shared" si="0"/>
        <v>1311908.22</v>
      </c>
      <c r="G45" s="728">
        <v>1788091.78</v>
      </c>
      <c r="H45" s="703"/>
      <c r="I45" s="703"/>
      <c r="J45" s="728">
        <v>26702</v>
      </c>
      <c r="K45" s="728">
        <v>26702</v>
      </c>
      <c r="L45" s="728"/>
      <c r="M45" s="764"/>
      <c r="N45" s="728">
        <v>0</v>
      </c>
      <c r="O45" s="728">
        <v>0</v>
      </c>
      <c r="P45" s="728">
        <v>0</v>
      </c>
    </row>
    <row r="46" spans="1:16" outlineLevel="2" x14ac:dyDescent="0.3">
      <c r="A46" t="s">
        <v>560</v>
      </c>
      <c r="B46" s="728">
        <v>43296852</v>
      </c>
      <c r="C46" s="728">
        <v>0</v>
      </c>
      <c r="D46" s="728">
        <v>1999486.67</v>
      </c>
      <c r="E46" s="728">
        <v>0</v>
      </c>
      <c r="F46" s="703">
        <f t="shared" si="0"/>
        <v>1999486.67</v>
      </c>
      <c r="G46" s="728">
        <v>6379286.0499999998</v>
      </c>
      <c r="H46" s="703"/>
      <c r="I46" s="703"/>
      <c r="J46" s="728">
        <v>34918079.280000001</v>
      </c>
      <c r="K46" s="728">
        <v>26543403.030000001</v>
      </c>
      <c r="L46" s="728"/>
      <c r="M46" s="728"/>
      <c r="N46" s="728">
        <v>0</v>
      </c>
      <c r="O46" s="728">
        <v>0</v>
      </c>
      <c r="P46" s="728">
        <v>0</v>
      </c>
    </row>
    <row r="47" spans="1:16" outlineLevel="2" x14ac:dyDescent="0.3">
      <c r="A47" t="s">
        <v>531</v>
      </c>
      <c r="B47" s="728">
        <v>35956067</v>
      </c>
      <c r="C47" s="728">
        <v>0</v>
      </c>
      <c r="D47" s="728">
        <v>1999486.67</v>
      </c>
      <c r="E47" s="728">
        <v>0</v>
      </c>
      <c r="F47" s="703">
        <f t="shared" si="0"/>
        <v>1999486.67</v>
      </c>
      <c r="G47" s="728">
        <v>3666499.05</v>
      </c>
      <c r="H47" s="703"/>
      <c r="I47" s="703"/>
      <c r="J47" s="728">
        <v>30290081.280000001</v>
      </c>
      <c r="K47" s="728">
        <v>21915405.030000001</v>
      </c>
      <c r="L47" s="728"/>
      <c r="M47" s="728"/>
      <c r="N47" s="728">
        <v>0</v>
      </c>
      <c r="O47" s="728">
        <v>0</v>
      </c>
      <c r="P47" s="728">
        <v>0</v>
      </c>
    </row>
    <row r="48" spans="1:16" outlineLevel="2" x14ac:dyDescent="0.3">
      <c r="A48" t="s">
        <v>532</v>
      </c>
      <c r="B48" s="728">
        <v>7340785</v>
      </c>
      <c r="C48" s="728">
        <v>0</v>
      </c>
      <c r="D48" s="728">
        <v>0</v>
      </c>
      <c r="E48" s="728">
        <v>0</v>
      </c>
      <c r="F48" s="703">
        <f t="shared" si="0"/>
        <v>0</v>
      </c>
      <c r="G48" s="728">
        <v>2712787</v>
      </c>
      <c r="H48" s="703"/>
      <c r="I48" s="703"/>
      <c r="J48" s="728">
        <v>4627998</v>
      </c>
      <c r="K48" s="728">
        <v>4627998</v>
      </c>
      <c r="L48" s="728"/>
      <c r="M48" s="728"/>
      <c r="N48" s="728">
        <v>0</v>
      </c>
      <c r="O48" s="728">
        <v>0</v>
      </c>
      <c r="P48" s="728">
        <v>0</v>
      </c>
    </row>
    <row r="49" spans="1:16" outlineLevel="2" x14ac:dyDescent="0.3">
      <c r="A49" t="s">
        <v>661</v>
      </c>
      <c r="B49" s="728">
        <v>77707611</v>
      </c>
      <c r="C49" s="728">
        <v>0</v>
      </c>
      <c r="D49" s="728">
        <v>36820408.240000002</v>
      </c>
      <c r="E49" s="728">
        <v>0</v>
      </c>
      <c r="F49" s="703">
        <f t="shared" si="0"/>
        <v>36820408.240000002</v>
      </c>
      <c r="G49" s="728">
        <v>40887202.759999998</v>
      </c>
      <c r="H49" s="703"/>
      <c r="I49" s="703"/>
      <c r="J49" s="728">
        <v>0</v>
      </c>
      <c r="K49" s="728">
        <v>0</v>
      </c>
      <c r="L49" s="728"/>
      <c r="M49" s="728"/>
      <c r="N49" s="728">
        <v>0</v>
      </c>
      <c r="O49" s="728">
        <v>0</v>
      </c>
      <c r="P49" s="728">
        <v>0</v>
      </c>
    </row>
    <row r="50" spans="1:16" outlineLevel="2" x14ac:dyDescent="0.3">
      <c r="A50" t="s">
        <v>533</v>
      </c>
      <c r="B50" s="728">
        <v>77707611</v>
      </c>
      <c r="C50" s="728">
        <v>0</v>
      </c>
      <c r="D50" s="728">
        <v>36820408.240000002</v>
      </c>
      <c r="E50" s="728">
        <v>0</v>
      </c>
      <c r="F50" s="703">
        <f t="shared" si="0"/>
        <v>36820408.240000002</v>
      </c>
      <c r="G50" s="728">
        <v>40887202.759999998</v>
      </c>
      <c r="H50" s="703"/>
      <c r="I50" s="703"/>
      <c r="J50" s="728">
        <v>0</v>
      </c>
      <c r="K50" s="728">
        <v>0</v>
      </c>
      <c r="L50" s="728"/>
      <c r="M50" s="728"/>
      <c r="N50" s="728">
        <v>0</v>
      </c>
      <c r="O50" s="728">
        <v>0</v>
      </c>
      <c r="P50" s="728">
        <v>0</v>
      </c>
    </row>
    <row r="51" spans="1:16" outlineLevel="2" x14ac:dyDescent="0.3">
      <c r="A51" t="s">
        <v>561</v>
      </c>
      <c r="B51" s="728">
        <v>104355865</v>
      </c>
      <c r="C51" s="728">
        <v>0</v>
      </c>
      <c r="D51" s="728">
        <v>0</v>
      </c>
      <c r="E51" s="728">
        <v>0</v>
      </c>
      <c r="F51" s="703"/>
      <c r="G51" s="728">
        <v>104355865</v>
      </c>
      <c r="H51" s="703"/>
      <c r="I51" s="703"/>
      <c r="J51" s="728">
        <v>0</v>
      </c>
      <c r="K51" s="728">
        <v>0</v>
      </c>
      <c r="L51" s="728"/>
      <c r="M51" s="728"/>
      <c r="N51" s="728">
        <v>0</v>
      </c>
      <c r="O51" s="728">
        <v>0</v>
      </c>
      <c r="P51" s="728">
        <v>0</v>
      </c>
    </row>
    <row r="52" spans="1:16" outlineLevel="2" x14ac:dyDescent="0.3">
      <c r="A52" t="s">
        <v>534</v>
      </c>
      <c r="B52" s="728">
        <v>73619066</v>
      </c>
      <c r="C52" s="728">
        <v>0</v>
      </c>
      <c r="D52" s="728">
        <v>0</v>
      </c>
      <c r="E52" s="728">
        <v>0</v>
      </c>
      <c r="F52" s="703"/>
      <c r="G52" s="728">
        <v>73619066</v>
      </c>
      <c r="H52" s="703"/>
      <c r="I52" s="703"/>
      <c r="J52" s="728">
        <v>0</v>
      </c>
      <c r="K52" s="728">
        <v>0</v>
      </c>
      <c r="L52" s="728"/>
      <c r="M52" s="728"/>
      <c r="N52" s="728">
        <v>0</v>
      </c>
      <c r="O52" s="728">
        <v>0</v>
      </c>
      <c r="P52" s="728">
        <v>0</v>
      </c>
    </row>
    <row r="53" spans="1:16" outlineLevel="2" x14ac:dyDescent="0.3">
      <c r="A53" t="s">
        <v>535</v>
      </c>
      <c r="B53" s="728">
        <v>30736799</v>
      </c>
      <c r="C53" s="728">
        <v>0</v>
      </c>
      <c r="D53" s="728">
        <v>0</v>
      </c>
      <c r="E53" s="728">
        <v>0</v>
      </c>
      <c r="F53" s="703"/>
      <c r="G53" s="728">
        <v>30736799</v>
      </c>
      <c r="H53" s="703"/>
      <c r="I53" s="703"/>
      <c r="J53" s="728">
        <v>0</v>
      </c>
      <c r="K53" s="728">
        <v>0</v>
      </c>
      <c r="L53" s="728"/>
      <c r="M53" s="728"/>
      <c r="N53" s="728"/>
      <c r="O53" s="703"/>
      <c r="P53" s="703"/>
    </row>
    <row r="54" spans="1:16" outlineLevel="2" x14ac:dyDescent="0.3">
      <c r="A54"/>
      <c r="B54" s="728"/>
      <c r="C54" s="728"/>
      <c r="D54" s="728"/>
      <c r="E54" s="728"/>
      <c r="F54" s="703"/>
      <c r="G54" s="728"/>
      <c r="H54" s="703"/>
      <c r="I54" s="703"/>
      <c r="J54" s="728"/>
      <c r="K54" s="703"/>
      <c r="L54" s="728"/>
      <c r="M54" s="728"/>
      <c r="N54" s="728"/>
      <c r="O54" s="703"/>
      <c r="P54" s="703"/>
    </row>
    <row r="55" spans="1:16" outlineLevel="2" x14ac:dyDescent="0.3">
      <c r="A55"/>
      <c r="B55" s="728"/>
      <c r="C55" s="728"/>
      <c r="D55" s="728"/>
      <c r="E55" s="728"/>
      <c r="F55" s="703"/>
      <c r="G55" s="728"/>
      <c r="H55" s="703"/>
      <c r="I55" s="703"/>
      <c r="J55" s="728"/>
      <c r="K55" s="703"/>
      <c r="L55" s="728"/>
      <c r="M55" s="728"/>
      <c r="N55" s="728"/>
      <c r="O55" s="703"/>
      <c r="P55" s="703"/>
    </row>
    <row r="56" spans="1:16" outlineLevel="2" x14ac:dyDescent="0.3">
      <c r="A56"/>
      <c r="B56" s="728"/>
      <c r="C56" s="728"/>
      <c r="D56" s="728"/>
      <c r="E56" s="728"/>
      <c r="F56" s="703"/>
      <c r="G56" s="728"/>
      <c r="H56" s="703"/>
      <c r="I56" s="703"/>
      <c r="J56" s="728"/>
      <c r="K56" s="703"/>
      <c r="L56" s="728"/>
      <c r="M56" s="728"/>
      <c r="N56" s="728"/>
      <c r="O56" s="703"/>
      <c r="P56" s="703"/>
    </row>
    <row r="57" spans="1:16" outlineLevel="2" x14ac:dyDescent="0.3">
      <c r="A57"/>
      <c r="B57" s="728"/>
      <c r="C57" s="728"/>
      <c r="D57" s="728"/>
      <c r="E57" s="728"/>
      <c r="F57" s="703"/>
      <c r="G57" s="728"/>
      <c r="H57" s="703"/>
      <c r="I57" s="703"/>
      <c r="J57" s="728"/>
      <c r="K57" s="703"/>
      <c r="L57" s="728"/>
      <c r="M57" s="728"/>
      <c r="N57" s="728"/>
      <c r="O57" s="703"/>
      <c r="P57" s="703"/>
    </row>
    <row r="58" spans="1:16" outlineLevel="2" x14ac:dyDescent="0.3">
      <c r="A58"/>
      <c r="B58" s="728"/>
      <c r="C58" s="728"/>
      <c r="D58" s="728"/>
      <c r="E58" s="728"/>
      <c r="F58" s="703"/>
      <c r="G58" s="728"/>
      <c r="H58" s="703"/>
      <c r="I58" s="703"/>
      <c r="J58" s="728"/>
      <c r="K58" s="703"/>
      <c r="L58" s="728"/>
      <c r="M58" s="728"/>
      <c r="N58" s="728"/>
      <c r="O58" s="703"/>
      <c r="P58" s="703"/>
    </row>
    <row r="59" spans="1:16" outlineLevel="2" x14ac:dyDescent="0.3">
      <c r="A59"/>
      <c r="B59" s="728"/>
      <c r="C59" s="728"/>
      <c r="D59" s="728"/>
      <c r="E59" s="728"/>
      <c r="F59" s="703"/>
      <c r="G59" s="728"/>
      <c r="H59" s="703"/>
      <c r="I59" s="703"/>
      <c r="J59" s="728"/>
      <c r="K59" s="703"/>
      <c r="L59" s="728"/>
      <c r="M59" s="728"/>
      <c r="N59" s="728"/>
      <c r="O59" s="703"/>
      <c r="P59" s="708"/>
    </row>
    <row r="60" spans="1:16" outlineLevel="2" x14ac:dyDescent="0.3">
      <c r="A60"/>
      <c r="B60" s="728"/>
      <c r="C60" s="728"/>
      <c r="D60" s="728"/>
      <c r="E60" s="728"/>
      <c r="F60" s="703"/>
      <c r="G60" s="728"/>
      <c r="H60" s="703"/>
      <c r="I60" s="703"/>
      <c r="J60" s="728"/>
      <c r="K60" s="703"/>
      <c r="L60" s="728"/>
      <c r="M60" s="728"/>
      <c r="N60" s="728"/>
      <c r="O60" s="703"/>
      <c r="P60" s="708"/>
    </row>
    <row r="61" spans="1:16" outlineLevel="2" x14ac:dyDescent="0.3">
      <c r="A61"/>
      <c r="B61" s="728"/>
      <c r="C61" s="728"/>
      <c r="D61" s="728"/>
      <c r="E61" s="728"/>
      <c r="F61" s="703"/>
      <c r="G61" s="728"/>
      <c r="H61" s="703"/>
      <c r="I61" s="703"/>
      <c r="J61" s="728"/>
      <c r="K61" s="703"/>
      <c r="L61" s="728"/>
      <c r="M61" s="728"/>
      <c r="N61" s="728"/>
      <c r="O61" s="703"/>
      <c r="P61" s="703"/>
    </row>
  </sheetData>
  <conditionalFormatting sqref="A1 A50:A1048576">
    <cfRule type="duplicateValues" dxfId="1" priority="2"/>
  </conditionalFormatting>
  <conditionalFormatting sqref="A2:A49">
    <cfRule type="duplicateValues" dxfId="0" priority="1"/>
  </conditionalFormatting>
  <pageMargins left="0.7" right="0.7" top="1.3149999999999999" bottom="0.75" header="0.3" footer="0.3"/>
  <pageSetup paperSize="9"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K51"/>
  <sheetViews>
    <sheetView showGridLines="0" topLeftCell="A20" workbookViewId="0">
      <selection activeCell="AB27" sqref="AB27"/>
    </sheetView>
  </sheetViews>
  <sheetFormatPr baseColWidth="10" defaultColWidth="11.44140625" defaultRowHeight="11.4" x14ac:dyDescent="0.2"/>
  <cols>
    <col min="1" max="1" width="6.5546875" style="1" customWidth="1"/>
    <col min="2" max="2" width="26.33203125" style="1" customWidth="1"/>
    <col min="3" max="3" width="17.5546875" style="3" hidden="1" customWidth="1"/>
    <col min="4" max="4" width="15.88671875" style="3" hidden="1" customWidth="1"/>
    <col min="5" max="6" width="18.33203125" style="1" hidden="1" customWidth="1"/>
    <col min="7" max="7" width="18.33203125" style="2" hidden="1" customWidth="1"/>
    <col min="8" max="8" width="12.33203125" style="54" hidden="1" customWidth="1"/>
    <col min="9" max="9" width="11.33203125" style="54" hidden="1" customWidth="1"/>
    <col min="10" max="17" width="10.88671875" style="1" hidden="1" customWidth="1"/>
    <col min="18" max="19" width="17.88671875" style="1" hidden="1" customWidth="1"/>
    <col min="20" max="21" width="12.33203125" style="1" hidden="1" customWidth="1"/>
    <col min="22" max="22" width="13.44140625" style="1" customWidth="1"/>
    <col min="23" max="23" width="13.88671875" style="1" customWidth="1"/>
    <col min="24" max="24" width="15.44140625" style="1" customWidth="1"/>
    <col min="25" max="25" width="13.44140625" style="1" customWidth="1"/>
    <col min="26" max="26" width="8.88671875" style="1" customWidth="1"/>
    <col min="27" max="27" width="11.109375" style="1" customWidth="1"/>
    <col min="28" max="35" width="10.88671875" style="1" customWidth="1"/>
    <col min="36" max="16384" width="11.44140625" style="1"/>
  </cols>
  <sheetData>
    <row r="1" spans="1:27" ht="15" customHeight="1" x14ac:dyDescent="0.25">
      <c r="A1" s="817" t="str">
        <f>'PPTO AL 31 AGOSTO 2023'!A2:BF2</f>
        <v>EJERCICIO ECONÓMICO 2023</v>
      </c>
      <c r="B1" s="818"/>
      <c r="C1" s="818"/>
      <c r="D1" s="818"/>
      <c r="E1" s="818"/>
      <c r="F1" s="818"/>
      <c r="G1" s="818"/>
      <c r="H1" s="818"/>
      <c r="I1" s="818"/>
      <c r="J1" s="818"/>
      <c r="K1" s="818"/>
      <c r="L1" s="818"/>
      <c r="M1" s="818"/>
      <c r="N1" s="818"/>
      <c r="O1" s="818"/>
      <c r="P1" s="818"/>
      <c r="Q1" s="818"/>
      <c r="R1" s="818"/>
      <c r="S1" s="818"/>
      <c r="T1" s="818"/>
      <c r="U1" s="818"/>
      <c r="V1" s="818"/>
      <c r="W1" s="818"/>
      <c r="X1" s="818"/>
      <c r="Y1" s="818"/>
      <c r="Z1" s="818"/>
      <c r="AA1" s="819"/>
    </row>
    <row r="2" spans="1:27" ht="12" x14ac:dyDescent="0.25">
      <c r="A2" s="820" t="str">
        <f>'PPTO AL 31 AGOSTO 2023'!A3:BF3</f>
        <v>-En colones-</v>
      </c>
      <c r="B2" s="821"/>
      <c r="C2" s="821"/>
      <c r="D2" s="821"/>
      <c r="E2" s="821"/>
      <c r="F2" s="821"/>
      <c r="G2" s="821"/>
      <c r="H2" s="821"/>
      <c r="I2" s="821"/>
      <c r="J2" s="821"/>
      <c r="K2" s="821"/>
      <c r="L2" s="821"/>
      <c r="M2" s="821"/>
      <c r="N2" s="821"/>
      <c r="O2" s="821"/>
      <c r="P2" s="821"/>
      <c r="Q2" s="821"/>
      <c r="R2" s="821"/>
      <c r="S2" s="821"/>
      <c r="T2" s="821"/>
      <c r="U2" s="821"/>
      <c r="V2" s="821"/>
      <c r="W2" s="821"/>
      <c r="X2" s="821"/>
      <c r="Y2" s="821"/>
      <c r="Z2" s="821"/>
      <c r="AA2" s="822"/>
    </row>
    <row r="3" spans="1:27" ht="12" x14ac:dyDescent="0.25">
      <c r="A3" s="820" t="str">
        <f>'PPTO AL 31 AGOSTO 2023'!A4:BF4</f>
        <v>Código y Nombre del Título: 218 - Ministerio de Ciencia, Tecnología y Telecomunicaciones</v>
      </c>
      <c r="B3" s="821"/>
      <c r="C3" s="821"/>
      <c r="D3" s="821"/>
      <c r="E3" s="821"/>
      <c r="F3" s="821"/>
      <c r="G3" s="821"/>
      <c r="H3" s="821"/>
      <c r="I3" s="821"/>
      <c r="J3" s="821"/>
      <c r="K3" s="821"/>
      <c r="L3" s="821"/>
      <c r="M3" s="821"/>
      <c r="N3" s="821"/>
      <c r="O3" s="821"/>
      <c r="P3" s="821"/>
      <c r="Q3" s="821"/>
      <c r="R3" s="821"/>
      <c r="S3" s="821"/>
      <c r="T3" s="821"/>
      <c r="U3" s="821"/>
      <c r="V3" s="821"/>
      <c r="W3" s="821"/>
      <c r="X3" s="821"/>
      <c r="Y3" s="821"/>
      <c r="Z3" s="821"/>
      <c r="AA3" s="822"/>
    </row>
    <row r="4" spans="1:27" ht="12" x14ac:dyDescent="0.25">
      <c r="A4" s="823" t="str">
        <f>'PPTO AL 31 AGOSTO 2023'!A5:BF5</f>
        <v>PROGRAMA 899 RECTORÍA DEL SECTOR TELECOMUNICACIONES</v>
      </c>
      <c r="B4" s="824"/>
      <c r="C4" s="824"/>
      <c r="D4" s="824"/>
      <c r="E4" s="824"/>
      <c r="F4" s="824"/>
      <c r="G4" s="824"/>
      <c r="H4" s="824"/>
      <c r="I4" s="824"/>
      <c r="J4" s="824"/>
      <c r="K4" s="824"/>
      <c r="L4" s="824"/>
      <c r="M4" s="824"/>
      <c r="N4" s="824"/>
      <c r="O4" s="824"/>
      <c r="P4" s="824"/>
      <c r="Q4" s="824"/>
      <c r="R4" s="824"/>
      <c r="S4" s="824"/>
      <c r="T4" s="824"/>
      <c r="U4" s="824"/>
      <c r="V4" s="824"/>
      <c r="W4" s="824"/>
      <c r="X4" s="824"/>
      <c r="Y4" s="824"/>
      <c r="Z4" s="824"/>
      <c r="AA4" s="825"/>
    </row>
    <row r="5" spans="1:27" ht="15.75" customHeight="1" thickBot="1" x14ac:dyDescent="0.3">
      <c r="A5" s="826" t="s">
        <v>665</v>
      </c>
      <c r="B5" s="827"/>
      <c r="C5" s="827"/>
      <c r="D5" s="827"/>
      <c r="E5" s="827"/>
      <c r="F5" s="827"/>
      <c r="G5" s="827"/>
      <c r="H5" s="827"/>
      <c r="I5" s="827"/>
      <c r="J5" s="827"/>
      <c r="K5" s="827"/>
      <c r="L5" s="827"/>
      <c r="M5" s="827"/>
      <c r="N5" s="827"/>
      <c r="O5" s="827"/>
      <c r="P5" s="827"/>
      <c r="Q5" s="827"/>
      <c r="R5" s="827"/>
      <c r="S5" s="827"/>
      <c r="T5" s="827"/>
      <c r="U5" s="827"/>
      <c r="V5" s="827"/>
      <c r="W5" s="827"/>
      <c r="X5" s="827"/>
      <c r="Y5" s="827"/>
      <c r="Z5" s="827"/>
      <c r="AA5" s="828"/>
    </row>
    <row r="6" spans="1:27" ht="12" thickBot="1" x14ac:dyDescent="0.25">
      <c r="A6" s="14"/>
      <c r="B6" s="14"/>
      <c r="C6" s="8"/>
      <c r="D6" s="8"/>
      <c r="E6" s="82">
        <v>4572800000</v>
      </c>
      <c r="F6" s="72" t="e">
        <f>E6-#REF!</f>
        <v>#REF!</v>
      </c>
      <c r="G6" s="67"/>
      <c r="H6" s="64"/>
      <c r="I6" s="64"/>
      <c r="J6" s="14"/>
      <c r="K6" s="14"/>
      <c r="L6" s="14"/>
      <c r="M6" s="14"/>
      <c r="N6" s="14"/>
      <c r="O6" s="14"/>
      <c r="P6" s="14"/>
      <c r="Q6" s="14"/>
      <c r="R6" s="14"/>
      <c r="S6" s="14"/>
      <c r="T6" s="14"/>
      <c r="U6" s="14"/>
      <c r="V6" s="14"/>
      <c r="W6" s="14"/>
      <c r="X6" s="14"/>
      <c r="Y6" s="14"/>
      <c r="Z6" s="14"/>
    </row>
    <row r="7" spans="1:27" ht="12.75" customHeight="1" x14ac:dyDescent="0.25">
      <c r="A7" s="829" t="s">
        <v>4</v>
      </c>
      <c r="B7" s="830"/>
      <c r="C7" s="506">
        <v>6400000000</v>
      </c>
      <c r="D7" s="506"/>
      <c r="E7" s="831" t="s">
        <v>5</v>
      </c>
      <c r="F7" s="831"/>
      <c r="G7" s="832" t="s">
        <v>310</v>
      </c>
      <c r="H7" s="832" t="s">
        <v>300</v>
      </c>
      <c r="I7" s="832"/>
      <c r="J7" s="832" t="s">
        <v>304</v>
      </c>
      <c r="K7" s="832"/>
      <c r="L7" s="832" t="s">
        <v>305</v>
      </c>
      <c r="M7" s="832"/>
      <c r="N7" s="832" t="s">
        <v>306</v>
      </c>
      <c r="O7" s="832"/>
      <c r="P7" s="832" t="s">
        <v>307</v>
      </c>
      <c r="Q7" s="832"/>
      <c r="R7" s="507" t="s">
        <v>309</v>
      </c>
      <c r="S7" s="507" t="s">
        <v>308</v>
      </c>
      <c r="T7" s="832" t="s">
        <v>303</v>
      </c>
      <c r="U7" s="832"/>
      <c r="V7" s="834" t="s">
        <v>419</v>
      </c>
      <c r="W7" s="834" t="s">
        <v>428</v>
      </c>
      <c r="X7" s="834" t="s">
        <v>312</v>
      </c>
      <c r="Y7" s="834" t="s">
        <v>313</v>
      </c>
      <c r="Z7" s="834" t="s">
        <v>430</v>
      </c>
      <c r="AA7" s="834" t="s">
        <v>429</v>
      </c>
    </row>
    <row r="8" spans="1:27" ht="16.2" customHeight="1" thickBot="1" x14ac:dyDescent="0.3">
      <c r="A8" s="454" t="s">
        <v>6</v>
      </c>
      <c r="B8" s="455" t="s">
        <v>7</v>
      </c>
      <c r="C8" s="508" t="s">
        <v>8</v>
      </c>
      <c r="D8" s="508" t="s">
        <v>3</v>
      </c>
      <c r="E8" s="509" t="s">
        <v>9</v>
      </c>
      <c r="F8" s="510" t="s">
        <v>10</v>
      </c>
      <c r="G8" s="833"/>
      <c r="H8" s="511" t="s">
        <v>301</v>
      </c>
      <c r="I8" s="511" t="s">
        <v>302</v>
      </c>
      <c r="J8" s="511" t="s">
        <v>301</v>
      </c>
      <c r="K8" s="511" t="s">
        <v>302</v>
      </c>
      <c r="L8" s="511" t="s">
        <v>301</v>
      </c>
      <c r="M8" s="511" t="s">
        <v>302</v>
      </c>
      <c r="N8" s="511" t="s">
        <v>301</v>
      </c>
      <c r="O8" s="511" t="s">
        <v>302</v>
      </c>
      <c r="P8" s="511" t="s">
        <v>301</v>
      </c>
      <c r="Q8" s="511" t="s">
        <v>302</v>
      </c>
      <c r="R8" s="511" t="s">
        <v>302</v>
      </c>
      <c r="S8" s="511" t="s">
        <v>301</v>
      </c>
      <c r="T8" s="511" t="s">
        <v>301</v>
      </c>
      <c r="U8" s="511" t="s">
        <v>302</v>
      </c>
      <c r="V8" s="835"/>
      <c r="W8" s="835"/>
      <c r="X8" s="835"/>
      <c r="Y8" s="835"/>
      <c r="Z8" s="835"/>
      <c r="AA8" s="835"/>
    </row>
    <row r="9" spans="1:27" ht="6.6" customHeight="1" x14ac:dyDescent="0.25">
      <c r="A9" s="77"/>
      <c r="B9" s="77"/>
      <c r="C9" s="512" t="e">
        <f>#REF!-E6</f>
        <v>#REF!</v>
      </c>
      <c r="D9" s="1"/>
      <c r="E9" s="73"/>
      <c r="H9" s="513"/>
      <c r="I9" s="513"/>
      <c r="L9" s="513"/>
      <c r="M9" s="513"/>
      <c r="P9" s="513"/>
      <c r="Q9" s="513"/>
      <c r="S9" s="513"/>
      <c r="T9" s="514"/>
      <c r="U9" s="514"/>
      <c r="V9" s="67"/>
      <c r="W9" s="14"/>
      <c r="X9" s="14"/>
      <c r="Y9" s="14"/>
      <c r="Z9" s="14"/>
      <c r="AA9" s="14"/>
    </row>
    <row r="10" spans="1:27" s="4" customFormat="1" ht="5.4" customHeight="1" x14ac:dyDescent="0.25">
      <c r="A10" s="466"/>
      <c r="B10" s="76"/>
      <c r="C10" s="8"/>
      <c r="D10" s="8"/>
      <c r="E10" s="8"/>
      <c r="F10" s="8"/>
      <c r="G10" s="8"/>
      <c r="H10" s="8"/>
      <c r="I10" s="8"/>
      <c r="J10" s="8"/>
      <c r="K10" s="8"/>
      <c r="L10" s="8"/>
      <c r="M10" s="8"/>
      <c r="N10" s="8"/>
      <c r="O10" s="8"/>
      <c r="P10" s="8"/>
      <c r="Q10" s="8"/>
      <c r="R10" s="8"/>
      <c r="S10" s="8"/>
      <c r="T10" s="8"/>
      <c r="U10" s="8"/>
      <c r="V10" s="8" t="s">
        <v>0</v>
      </c>
      <c r="W10" s="8" t="s">
        <v>0</v>
      </c>
      <c r="X10" s="8" t="s">
        <v>0</v>
      </c>
      <c r="Y10" s="8" t="s">
        <v>0</v>
      </c>
      <c r="Z10" s="515"/>
      <c r="AA10" s="152"/>
    </row>
    <row r="11" spans="1:27" s="53" customFormat="1" ht="12" x14ac:dyDescent="0.25">
      <c r="A11" s="461">
        <v>0</v>
      </c>
      <c r="B11" s="79" t="s">
        <v>12</v>
      </c>
      <c r="C11" s="462">
        <f>'PPTO AL 31 AGOSTO 2023'!AB13</f>
        <v>1679900770</v>
      </c>
      <c r="D11" s="462">
        <f>'PPTO AL 31 AGOSTO 2023'!AC13</f>
        <v>0</v>
      </c>
      <c r="E11" s="462">
        <f>'PPTO AL 31 AGOSTO 2023'!AD13</f>
        <v>0</v>
      </c>
      <c r="F11" s="462">
        <f>'PPTO AL 31 AGOSTO 2023'!AG13</f>
        <v>0</v>
      </c>
      <c r="G11" s="462">
        <f>'PPTO AL 31 AGOSTO 2023'!AH13</f>
        <v>1679900770</v>
      </c>
      <c r="H11" s="462">
        <f>'PPTO AL 31 AGOSTO 2023'!AI13</f>
        <v>0</v>
      </c>
      <c r="I11" s="462">
        <f>'PPTO AL 31 AGOSTO 2023'!AJ13</f>
        <v>50799912</v>
      </c>
      <c r="J11" s="462">
        <f>'PPTO AL 31 AGOSTO 2023'!AK13</f>
        <v>0</v>
      </c>
      <c r="K11" s="462">
        <f>'PPTO AL 31 AGOSTO 2023'!AL13</f>
        <v>27221125</v>
      </c>
      <c r="L11" s="462">
        <f>'PPTO AL 31 AGOSTO 2023'!AM13</f>
        <v>0</v>
      </c>
      <c r="M11" s="462">
        <f>'PPTO AL 31 AGOSTO 2023'!AN13</f>
        <v>0</v>
      </c>
      <c r="N11" s="462">
        <f>'PPTO AL 31 AGOSTO 2023'!AO13</f>
        <v>0</v>
      </c>
      <c r="O11" s="462">
        <f>'PPTO AL 31 AGOSTO 2023'!AP13</f>
        <v>0</v>
      </c>
      <c r="P11" s="462">
        <f>'PPTO AL 31 AGOSTO 2023'!AQ13</f>
        <v>0</v>
      </c>
      <c r="Q11" s="462">
        <f>'PPTO AL 31 AGOSTO 2023'!AR13</f>
        <v>0</v>
      </c>
      <c r="R11" s="462">
        <f>'PPTO AL 31 AGOSTO 2023'!AU13</f>
        <v>0</v>
      </c>
      <c r="S11" s="462">
        <f>'PPTO AL 31 AGOSTO 2023'!AV13</f>
        <v>0</v>
      </c>
      <c r="T11" s="462">
        <f>'PPTO AL 31 AGOSTO 2023'!AW13</f>
        <v>0</v>
      </c>
      <c r="U11" s="462">
        <f>'PPTO AL 31 AGOSTO 2023'!AX13</f>
        <v>78021037</v>
      </c>
      <c r="V11" s="516">
        <f>+'PPTO AL 31 AGOSTO 2023'!AY13</f>
        <v>1601879733</v>
      </c>
      <c r="W11" s="516">
        <f>+'PPTO AL 31 AGOSTO 2023'!AZ13</f>
        <v>861276757.81999993</v>
      </c>
      <c r="X11" s="516">
        <f>+'PPTO AL 31 AGOSTO 2023'!BA13</f>
        <v>93592342</v>
      </c>
      <c r="Y11" s="516">
        <f>+'PPTO AL 31 AGOSTO 2023'!BD13</f>
        <v>647010633.18000007</v>
      </c>
      <c r="Z11" s="589">
        <f t="shared" ref="Z11:Z17" si="0">(V11-Y11)/V11</f>
        <v>0.59609287772916719</v>
      </c>
      <c r="AA11" s="533">
        <f>W11/V11</f>
        <v>0.53766630545165894</v>
      </c>
    </row>
    <row r="12" spans="1:27" s="52" customFormat="1" ht="12" x14ac:dyDescent="0.25">
      <c r="A12" s="461">
        <v>1</v>
      </c>
      <c r="B12" s="79" t="s">
        <v>46</v>
      </c>
      <c r="C12" s="462">
        <f>'PPTO AL 31 AGOSTO 2023'!AB47</f>
        <v>76339027</v>
      </c>
      <c r="D12" s="462">
        <f>'PPTO AL 31 AGOSTO 2023'!AC47</f>
        <v>0</v>
      </c>
      <c r="E12" s="462">
        <f>'PPTO AL 31 AGOSTO 2023'!AD47</f>
        <v>0</v>
      </c>
      <c r="F12" s="462">
        <f>'PPTO AL 31 AGOSTO 2023'!AG47</f>
        <v>0</v>
      </c>
      <c r="G12" s="462">
        <f>'PPTO AL 31 AGOSTO 2023'!AH47</f>
        <v>76339027</v>
      </c>
      <c r="H12" s="462">
        <f>'PPTO AL 31 AGOSTO 2023'!AI47</f>
        <v>0</v>
      </c>
      <c r="I12" s="462">
        <f>'PPTO AL 31 AGOSTO 2023'!AJ47</f>
        <v>0</v>
      </c>
      <c r="J12" s="462">
        <f>'PPTO AL 31 AGOSTO 2023'!AK47</f>
        <v>1550000</v>
      </c>
      <c r="K12" s="462">
        <f>'PPTO AL 31 AGOSTO 2023'!AL47</f>
        <v>1550000</v>
      </c>
      <c r="L12" s="462">
        <f>'PPTO AL 31 AGOSTO 2023'!AM47</f>
        <v>0</v>
      </c>
      <c r="M12" s="462">
        <f>'PPTO AL 31 AGOSTO 2023'!AN47</f>
        <v>0</v>
      </c>
      <c r="N12" s="462">
        <f>'PPTO AL 31 AGOSTO 2023'!AO47</f>
        <v>0</v>
      </c>
      <c r="O12" s="462">
        <f>'PPTO AL 31 AGOSTO 2023'!AP47</f>
        <v>0</v>
      </c>
      <c r="P12" s="462">
        <f>'PPTO AL 31 AGOSTO 2023'!AQ47</f>
        <v>0</v>
      </c>
      <c r="Q12" s="462">
        <f>'PPTO AL 31 AGOSTO 2023'!AR47</f>
        <v>0</v>
      </c>
      <c r="R12" s="462">
        <f>'PPTO AL 31 AGOSTO 2023'!AU47</f>
        <v>0</v>
      </c>
      <c r="S12" s="462">
        <f>'PPTO AL 31 AGOSTO 2023'!AV47</f>
        <v>0</v>
      </c>
      <c r="T12" s="462">
        <f>'PPTO AL 31 AGOSTO 2023'!AW47</f>
        <v>1550000</v>
      </c>
      <c r="U12" s="462">
        <f>'PPTO AL 31 AGOSTO 2023'!AX47</f>
        <v>1550000</v>
      </c>
      <c r="V12" s="516">
        <f>+'PPTO AL 31 AGOSTO 2023'!AY47</f>
        <v>76339027</v>
      </c>
      <c r="W12" s="516">
        <f>+'PPTO AL 31 AGOSTO 2023'!AZ47</f>
        <v>16020848.039999999</v>
      </c>
      <c r="X12" s="516">
        <f>+'PPTO AL 31 AGOSTO 2023'!BA47</f>
        <v>52582025.600000001</v>
      </c>
      <c r="Y12" s="516">
        <f>+'PPTO AL 31 AGOSTO 2023'!BD47</f>
        <v>7736153.3599999985</v>
      </c>
      <c r="Z12" s="589">
        <f t="shared" si="0"/>
        <v>0.89866057161037693</v>
      </c>
      <c r="AA12" s="533">
        <f>W12/V12</f>
        <v>0.20986445163887141</v>
      </c>
    </row>
    <row r="13" spans="1:27" s="71" customFormat="1" ht="13.2" x14ac:dyDescent="0.25">
      <c r="A13" s="461">
        <v>2</v>
      </c>
      <c r="B13" s="79" t="s">
        <v>109</v>
      </c>
      <c r="C13" s="462">
        <f>'PPTO AL 31 AGOSTO 2023'!AB111</f>
        <v>1933200</v>
      </c>
      <c r="D13" s="462">
        <f>'PPTO AL 31 AGOSTO 2023'!AC111</f>
        <v>0</v>
      </c>
      <c r="E13" s="462">
        <f>'PPTO AL 31 AGOSTO 2023'!AD111</f>
        <v>0</v>
      </c>
      <c r="F13" s="462">
        <f>'PPTO AL 31 AGOSTO 2023'!AG111</f>
        <v>0</v>
      </c>
      <c r="G13" s="462">
        <f>'PPTO AL 31 AGOSTO 2023'!AH111</f>
        <v>1933200</v>
      </c>
      <c r="H13" s="462">
        <f>'PPTO AL 31 AGOSTO 2023'!AI111</f>
        <v>0</v>
      </c>
      <c r="I13" s="462">
        <f>'PPTO AL 31 AGOSTO 2023'!AJ111</f>
        <v>0</v>
      </c>
      <c r="J13" s="462">
        <f>'PPTO AL 31 AGOSTO 2023'!AK111</f>
        <v>450000</v>
      </c>
      <c r="K13" s="462">
        <f>'PPTO AL 31 AGOSTO 2023'!AL111</f>
        <v>450000</v>
      </c>
      <c r="L13" s="462">
        <f>'PPTO AL 31 AGOSTO 2023'!AM111</f>
        <v>0</v>
      </c>
      <c r="M13" s="462">
        <f>'PPTO AL 31 AGOSTO 2023'!AN111</f>
        <v>0</v>
      </c>
      <c r="N13" s="462">
        <f>'PPTO AL 31 AGOSTO 2023'!AO111</f>
        <v>0</v>
      </c>
      <c r="O13" s="462">
        <f>'PPTO AL 31 AGOSTO 2023'!AP111</f>
        <v>0</v>
      </c>
      <c r="P13" s="462">
        <f>'PPTO AL 31 AGOSTO 2023'!AQ111</f>
        <v>0</v>
      </c>
      <c r="Q13" s="462">
        <f>'PPTO AL 31 AGOSTO 2023'!AR111</f>
        <v>0</v>
      </c>
      <c r="R13" s="462">
        <f>'PPTO AL 31 AGOSTO 2023'!AU111</f>
        <v>0</v>
      </c>
      <c r="S13" s="462">
        <f>'PPTO AL 31 AGOSTO 2023'!AV111</f>
        <v>0</v>
      </c>
      <c r="T13" s="462">
        <f>'PPTO AL 31 AGOSTO 2023'!AW111</f>
        <v>450000</v>
      </c>
      <c r="U13" s="462">
        <f>'PPTO AL 31 AGOSTO 2023'!AX111</f>
        <v>450000</v>
      </c>
      <c r="V13" s="516">
        <f>+'PPTO AL 31 AGOSTO 2023'!AY111</f>
        <v>1933200</v>
      </c>
      <c r="W13" s="516">
        <f>+'PPTO AL 31 AGOSTO 2023'!AZ111</f>
        <v>331189</v>
      </c>
      <c r="X13" s="516">
        <f>+'PPTO AL 31 AGOSTO 2023'!BA111</f>
        <v>514082.92</v>
      </c>
      <c r="Y13" s="516">
        <f>+'PPTO AL 31 AGOSTO 2023'!BD111</f>
        <v>1087928.08</v>
      </c>
      <c r="Z13" s="589">
        <f t="shared" si="0"/>
        <v>0.43723976825987998</v>
      </c>
      <c r="AA13" s="533">
        <f t="shared" ref="AA13:AA17" si="1">W13/V13</f>
        <v>0.17131647010138631</v>
      </c>
    </row>
    <row r="14" spans="1:27" s="51" customFormat="1" ht="12" hidden="1" x14ac:dyDescent="0.25">
      <c r="A14" s="461">
        <v>3</v>
      </c>
      <c r="B14" s="79" t="s">
        <v>146</v>
      </c>
      <c r="C14" s="462">
        <f>'PPTO AL 31 AGOSTO 2023'!AB148</f>
        <v>0</v>
      </c>
      <c r="D14" s="462">
        <f>'PPTO AL 31 AGOSTO 2023'!AC148</f>
        <v>0</v>
      </c>
      <c r="E14" s="462">
        <f>'PPTO AL 31 AGOSTO 2023'!AD148</f>
        <v>0</v>
      </c>
      <c r="F14" s="462">
        <f>'PPTO AL 31 AGOSTO 2023'!AG148</f>
        <v>0</v>
      </c>
      <c r="G14" s="462">
        <f>'PPTO AL 31 AGOSTO 2023'!AH148</f>
        <v>0</v>
      </c>
      <c r="H14" s="462">
        <f>'PPTO AL 31 AGOSTO 2023'!AI148</f>
        <v>0</v>
      </c>
      <c r="I14" s="462">
        <f>'PPTO AL 31 AGOSTO 2023'!AJ148</f>
        <v>0</v>
      </c>
      <c r="J14" s="462">
        <f>'PPTO AL 31 AGOSTO 2023'!AK148</f>
        <v>0</v>
      </c>
      <c r="K14" s="462">
        <f>'PPTO AL 31 AGOSTO 2023'!AL148</f>
        <v>0</v>
      </c>
      <c r="L14" s="462">
        <f>'PPTO AL 31 AGOSTO 2023'!AM148</f>
        <v>0</v>
      </c>
      <c r="M14" s="462">
        <f>'PPTO AL 31 AGOSTO 2023'!AN148</f>
        <v>0</v>
      </c>
      <c r="N14" s="462">
        <f>'PPTO AL 31 AGOSTO 2023'!AO148</f>
        <v>0</v>
      </c>
      <c r="O14" s="462">
        <f>'PPTO AL 31 AGOSTO 2023'!AP148</f>
        <v>0</v>
      </c>
      <c r="P14" s="462">
        <f>'PPTO AL 31 AGOSTO 2023'!AQ148</f>
        <v>0</v>
      </c>
      <c r="Q14" s="462">
        <f>'PPTO AL 31 AGOSTO 2023'!AR148</f>
        <v>0</v>
      </c>
      <c r="R14" s="462">
        <f>'PPTO AL 31 AGOSTO 2023'!AU148</f>
        <v>0</v>
      </c>
      <c r="S14" s="462">
        <f>'PPTO AL 31 AGOSTO 2023'!AV148</f>
        <v>0</v>
      </c>
      <c r="T14" s="462">
        <f>'PPTO AL 31 AGOSTO 2023'!AW148</f>
        <v>0</v>
      </c>
      <c r="U14" s="462">
        <f>'PPTO AL 31 AGOSTO 2023'!AX148</f>
        <v>0</v>
      </c>
      <c r="V14" s="516">
        <v>0</v>
      </c>
      <c r="W14" s="516">
        <v>0</v>
      </c>
      <c r="X14" s="516">
        <v>0</v>
      </c>
      <c r="Y14" s="516">
        <v>0</v>
      </c>
      <c r="Z14" s="589" t="e">
        <f t="shared" si="0"/>
        <v>#DIV/0!</v>
      </c>
      <c r="AA14" s="533" t="e">
        <f t="shared" si="1"/>
        <v>#DIV/0!</v>
      </c>
    </row>
    <row r="15" spans="1:27" ht="12" hidden="1" x14ac:dyDescent="0.25">
      <c r="A15" s="461">
        <v>4</v>
      </c>
      <c r="B15" s="79" t="s">
        <v>170</v>
      </c>
      <c r="C15" s="462">
        <f>'PPTO AL 31 AGOSTO 2023'!AB172</f>
        <v>0</v>
      </c>
      <c r="D15" s="462">
        <f>'PPTO AL 31 AGOSTO 2023'!AC172</f>
        <v>0</v>
      </c>
      <c r="E15" s="462">
        <f>'PPTO AL 31 AGOSTO 2023'!AD172</f>
        <v>0</v>
      </c>
      <c r="F15" s="462">
        <f>'PPTO AL 31 AGOSTO 2023'!AG172</f>
        <v>0</v>
      </c>
      <c r="G15" s="462">
        <f>'PPTO AL 31 AGOSTO 2023'!AH172</f>
        <v>0</v>
      </c>
      <c r="H15" s="462">
        <f>'PPTO AL 31 AGOSTO 2023'!AI172</f>
        <v>0</v>
      </c>
      <c r="I15" s="462">
        <f>'PPTO AL 31 AGOSTO 2023'!AJ172</f>
        <v>0</v>
      </c>
      <c r="J15" s="462">
        <f>'PPTO AL 31 AGOSTO 2023'!AK172</f>
        <v>0</v>
      </c>
      <c r="K15" s="462">
        <f>'PPTO AL 31 AGOSTO 2023'!AL172</f>
        <v>0</v>
      </c>
      <c r="L15" s="462">
        <f>'PPTO AL 31 AGOSTO 2023'!AM172</f>
        <v>0</v>
      </c>
      <c r="M15" s="462">
        <f>'PPTO AL 31 AGOSTO 2023'!AN172</f>
        <v>0</v>
      </c>
      <c r="N15" s="462">
        <f>'PPTO AL 31 AGOSTO 2023'!AO172</f>
        <v>0</v>
      </c>
      <c r="O15" s="462">
        <f>'PPTO AL 31 AGOSTO 2023'!AP172</f>
        <v>0</v>
      </c>
      <c r="P15" s="462">
        <f>'PPTO AL 31 AGOSTO 2023'!AQ172</f>
        <v>0</v>
      </c>
      <c r="Q15" s="462">
        <f>'PPTO AL 31 AGOSTO 2023'!AR172</f>
        <v>0</v>
      </c>
      <c r="R15" s="462">
        <f>'PPTO AL 31 AGOSTO 2023'!AU172</f>
        <v>0</v>
      </c>
      <c r="S15" s="462">
        <f>'PPTO AL 31 AGOSTO 2023'!AV172</f>
        <v>0</v>
      </c>
      <c r="T15" s="462">
        <f>'PPTO AL 31 AGOSTO 2023'!AW172</f>
        <v>0</v>
      </c>
      <c r="U15" s="462">
        <f>'PPTO AL 31 AGOSTO 2023'!AX172</f>
        <v>0</v>
      </c>
      <c r="V15" s="516">
        <v>0</v>
      </c>
      <c r="W15" s="516">
        <v>0</v>
      </c>
      <c r="X15" s="516">
        <v>0</v>
      </c>
      <c r="Y15" s="516">
        <v>0</v>
      </c>
      <c r="Z15" s="589" t="e">
        <f t="shared" si="0"/>
        <v>#DIV/0!</v>
      </c>
      <c r="AA15" s="533" t="e">
        <f t="shared" si="1"/>
        <v>#DIV/0!</v>
      </c>
    </row>
    <row r="16" spans="1:27" s="52" customFormat="1" ht="12" x14ac:dyDescent="0.25">
      <c r="A16" s="461">
        <v>5</v>
      </c>
      <c r="B16" s="79" t="s">
        <v>192</v>
      </c>
      <c r="C16" s="462">
        <f>'PPTO AL 31 AGOSTO 2023'!AB194</f>
        <v>0</v>
      </c>
      <c r="D16" s="462">
        <f>'PPTO AL 31 AGOSTO 2023'!AC194</f>
        <v>0</v>
      </c>
      <c r="E16" s="462">
        <f>'PPTO AL 31 AGOSTO 2023'!AD194</f>
        <v>0</v>
      </c>
      <c r="F16" s="462">
        <f>'PPTO AL 31 AGOSTO 2023'!AG194</f>
        <v>0</v>
      </c>
      <c r="G16" s="462">
        <f>'PPTO AL 31 AGOSTO 2023'!AH194</f>
        <v>0</v>
      </c>
      <c r="H16" s="462">
        <f>'PPTO AL 31 AGOSTO 2023'!AI194</f>
        <v>0</v>
      </c>
      <c r="I16" s="462">
        <f>'PPTO AL 31 AGOSTO 2023'!AJ194</f>
        <v>0</v>
      </c>
      <c r="J16" s="462">
        <f>'PPTO AL 31 AGOSTO 2023'!AK194</f>
        <v>0</v>
      </c>
      <c r="K16" s="462">
        <f>'PPTO AL 31 AGOSTO 2023'!AL194</f>
        <v>0</v>
      </c>
      <c r="L16" s="462">
        <f>'PPTO AL 31 AGOSTO 2023'!AM194</f>
        <v>0</v>
      </c>
      <c r="M16" s="462">
        <f>'PPTO AL 31 AGOSTO 2023'!AN194</f>
        <v>0</v>
      </c>
      <c r="N16" s="462">
        <f>'PPTO AL 31 AGOSTO 2023'!AO194</f>
        <v>0</v>
      </c>
      <c r="O16" s="462">
        <f>'PPTO AL 31 AGOSTO 2023'!AP194</f>
        <v>0</v>
      </c>
      <c r="P16" s="462">
        <f>'PPTO AL 31 AGOSTO 2023'!AQ194</f>
        <v>0</v>
      </c>
      <c r="Q16" s="462">
        <f>'PPTO AL 31 AGOSTO 2023'!AR194</f>
        <v>0</v>
      </c>
      <c r="R16" s="462">
        <f>'PPTO AL 31 AGOSTO 2023'!AU194</f>
        <v>0</v>
      </c>
      <c r="S16" s="462">
        <f>'PPTO AL 31 AGOSTO 2023'!AV194</f>
        <v>0</v>
      </c>
      <c r="T16" s="462">
        <f>'PPTO AL 31 AGOSTO 2023'!AW194</f>
        <v>0</v>
      </c>
      <c r="U16" s="462">
        <f>'PPTO AL 31 AGOSTO 2023'!AX194</f>
        <v>0</v>
      </c>
      <c r="V16" s="516">
        <f>+'PPTO AL 31 AGOSTO 2023'!AY194</f>
        <v>0</v>
      </c>
      <c r="W16" s="516">
        <f>+'PPTO AL 31 AGOSTO 2023'!AZ194</f>
        <v>0</v>
      </c>
      <c r="X16" s="516">
        <f>+'PPTO AL 31 AGOSTO 2023'!BA194</f>
        <v>0</v>
      </c>
      <c r="Y16" s="516">
        <f>+'PPTO AL 31 AGOSTO 2023'!BD194</f>
        <v>0</v>
      </c>
      <c r="Z16" s="589" t="e">
        <f t="shared" si="0"/>
        <v>#DIV/0!</v>
      </c>
      <c r="AA16" s="533" t="e">
        <f t="shared" si="1"/>
        <v>#DIV/0!</v>
      </c>
    </row>
    <row r="17" spans="1:34" s="51" customFormat="1" ht="12" x14ac:dyDescent="0.25">
      <c r="A17" s="461">
        <v>6</v>
      </c>
      <c r="B17" s="79" t="s">
        <v>220</v>
      </c>
      <c r="C17" s="462">
        <f>'PPTO AL 31 AGOSTO 2023'!AB223</f>
        <v>170101680</v>
      </c>
      <c r="D17" s="462">
        <f>'PPTO AL 31 AGOSTO 2023'!AC223</f>
        <v>0</v>
      </c>
      <c r="E17" s="462">
        <f>'PPTO AL 31 AGOSTO 2023'!AD223</f>
        <v>0</v>
      </c>
      <c r="F17" s="462">
        <f>'PPTO AL 31 AGOSTO 2023'!AG223</f>
        <v>0</v>
      </c>
      <c r="G17" s="462">
        <f>'PPTO AL 31 AGOSTO 2023'!AH223</f>
        <v>170101680</v>
      </c>
      <c r="H17" s="462">
        <f>'PPTO AL 31 AGOSTO 2023'!AI223</f>
        <v>51522224</v>
      </c>
      <c r="I17" s="462">
        <f>'PPTO AL 31 AGOSTO 2023'!AJ223</f>
        <v>722312</v>
      </c>
      <c r="J17" s="462">
        <f>'PPTO AL 31 AGOSTO 2023'!AK223</f>
        <v>27608175</v>
      </c>
      <c r="K17" s="462">
        <f>'PPTO AL 31 AGOSTO 2023'!AL223</f>
        <v>387050</v>
      </c>
      <c r="L17" s="462">
        <f>'PPTO AL 31 AGOSTO 2023'!AM223</f>
        <v>0</v>
      </c>
      <c r="M17" s="462">
        <f>'PPTO AL 31 AGOSTO 2023'!AN223</f>
        <v>0</v>
      </c>
      <c r="N17" s="462">
        <f>'PPTO AL 31 AGOSTO 2023'!AO223</f>
        <v>0</v>
      </c>
      <c r="O17" s="462">
        <f>'PPTO AL 31 AGOSTO 2023'!AP223</f>
        <v>0</v>
      </c>
      <c r="P17" s="462">
        <f>'PPTO AL 31 AGOSTO 2023'!AQ223</f>
        <v>0</v>
      </c>
      <c r="Q17" s="462">
        <f>'PPTO AL 31 AGOSTO 2023'!AR223</f>
        <v>0</v>
      </c>
      <c r="R17" s="462">
        <f>'PPTO AL 31 AGOSTO 2023'!AU223</f>
        <v>0</v>
      </c>
      <c r="S17" s="462">
        <f>'PPTO AL 31 AGOSTO 2023'!AV223</f>
        <v>0</v>
      </c>
      <c r="T17" s="462">
        <f>'PPTO AL 31 AGOSTO 2023'!AW223</f>
        <v>79130399</v>
      </c>
      <c r="U17" s="462">
        <f>'PPTO AL 31 AGOSTO 2023'!AX223</f>
        <v>1109362</v>
      </c>
      <c r="V17" s="516">
        <f>+'PPTO AL 31 AGOSTO 2023'!AY223</f>
        <v>248122717</v>
      </c>
      <c r="W17" s="516">
        <f>+'PPTO AL 31 AGOSTO 2023'!AZ223</f>
        <v>164376588.82999998</v>
      </c>
      <c r="X17" s="516">
        <f>+'PPTO AL 31 AGOSTO 2023'!BA223</f>
        <v>47165659.890000001</v>
      </c>
      <c r="Y17" s="516">
        <f>+'PPTO AL 31 AGOSTO 2023'!BD223</f>
        <v>36580468.280000001</v>
      </c>
      <c r="Z17" s="589">
        <f t="shared" si="0"/>
        <v>0.85257106353546819</v>
      </c>
      <c r="AA17" s="533">
        <f t="shared" si="1"/>
        <v>0.66248101269179627</v>
      </c>
    </row>
    <row r="18" spans="1:34" s="51" customFormat="1" ht="12" x14ac:dyDescent="0.25">
      <c r="A18" s="461">
        <v>9</v>
      </c>
      <c r="B18" s="79" t="s">
        <v>294</v>
      </c>
      <c r="C18" s="462">
        <f>'PPTO AL 31 AGOSTO 2023'!AB224</f>
        <v>23871751</v>
      </c>
      <c r="D18" s="462">
        <f>'PPTO AL 31 AGOSTO 2023'!AC224</f>
        <v>0</v>
      </c>
      <c r="E18" s="462">
        <f>'PPTO AL 31 AGOSTO 2023'!AD224</f>
        <v>0</v>
      </c>
      <c r="F18" s="462">
        <f>'PPTO AL 31 AGOSTO 2023'!AG224</f>
        <v>0</v>
      </c>
      <c r="G18" s="462">
        <f>'PPTO AL 31 AGOSTO 2023'!AH224</f>
        <v>23871751</v>
      </c>
      <c r="H18" s="462">
        <f>'PPTO AL 31 AGOSTO 2023'!AI224</f>
        <v>0</v>
      </c>
      <c r="I18" s="462">
        <f>'PPTO AL 31 AGOSTO 2023'!AJ224</f>
        <v>722312</v>
      </c>
      <c r="J18" s="462">
        <f>'PPTO AL 31 AGOSTO 2023'!AK224</f>
        <v>0</v>
      </c>
      <c r="K18" s="462">
        <f>'PPTO AL 31 AGOSTO 2023'!AL224</f>
        <v>387050</v>
      </c>
      <c r="L18" s="462">
        <f>'PPTO AL 31 AGOSTO 2023'!AM224</f>
        <v>0</v>
      </c>
      <c r="M18" s="462">
        <f>'PPTO AL 31 AGOSTO 2023'!AN224</f>
        <v>0</v>
      </c>
      <c r="N18" s="462">
        <f>'PPTO AL 31 AGOSTO 2023'!AO224</f>
        <v>0</v>
      </c>
      <c r="O18" s="462">
        <f>'PPTO AL 31 AGOSTO 2023'!AP224</f>
        <v>0</v>
      </c>
      <c r="P18" s="462">
        <f>'PPTO AL 31 AGOSTO 2023'!AQ224</f>
        <v>0</v>
      </c>
      <c r="Q18" s="462">
        <f>'PPTO AL 31 AGOSTO 2023'!AR224</f>
        <v>0</v>
      </c>
      <c r="R18" s="462">
        <f>'PPTO AL 31 AGOSTO 2023'!AU224</f>
        <v>0</v>
      </c>
      <c r="S18" s="462">
        <f>'PPTO AL 31 AGOSTO 2023'!AV224</f>
        <v>0</v>
      </c>
      <c r="T18" s="462">
        <f>'PPTO AL 31 AGOSTO 2023'!AW224</f>
        <v>0</v>
      </c>
      <c r="U18" s="462">
        <f>'PPTO AL 31 AGOSTO 2023'!AX224</f>
        <v>1109362</v>
      </c>
      <c r="V18" s="516">
        <f>+'PPTO AL 31 AGOSTO 2023'!AY297</f>
        <v>0</v>
      </c>
      <c r="W18" s="516">
        <f>+'PPTO AL 31 AGOSTO 2023'!AZ297</f>
        <v>0</v>
      </c>
      <c r="X18" s="516">
        <f>+'PPTO AL 31 AGOSTO 2023'!BA297</f>
        <v>0</v>
      </c>
      <c r="Y18" s="516">
        <f>+'PPTO AL 31 AGOSTO 2023'!BD297</f>
        <v>0</v>
      </c>
      <c r="Z18" s="589">
        <v>0</v>
      </c>
      <c r="AA18" s="533">
        <v>0</v>
      </c>
    </row>
    <row r="19" spans="1:34" s="51" customFormat="1" ht="9" customHeight="1" x14ac:dyDescent="0.55000000000000004">
      <c r="A19" s="466"/>
      <c r="B19" s="76"/>
      <c r="C19" s="467"/>
      <c r="D19" s="467"/>
      <c r="E19" s="467"/>
      <c r="F19" s="467"/>
      <c r="G19" s="467"/>
      <c r="H19" s="467"/>
      <c r="I19" s="467"/>
      <c r="J19" s="467"/>
      <c r="K19" s="467"/>
      <c r="L19" s="467"/>
      <c r="M19" s="467"/>
      <c r="N19" s="467"/>
      <c r="O19" s="467"/>
      <c r="P19" s="467"/>
      <c r="Q19" s="467"/>
      <c r="R19" s="467"/>
      <c r="S19" s="467"/>
      <c r="T19" s="467"/>
      <c r="U19" s="467"/>
      <c r="V19" s="467"/>
      <c r="W19" s="467"/>
      <c r="X19" s="467"/>
      <c r="Y19" s="467"/>
      <c r="Z19" s="590"/>
      <c r="AA19" s="517"/>
    </row>
    <row r="20" spans="1:34" ht="12" thickBot="1" x14ac:dyDescent="0.25">
      <c r="A20" s="286"/>
      <c r="B20" s="449" t="s">
        <v>11</v>
      </c>
      <c r="C20" s="287"/>
      <c r="D20" s="287"/>
      <c r="E20" s="286"/>
      <c r="F20" s="286"/>
      <c r="G20" s="288"/>
      <c r="H20" s="286"/>
      <c r="I20" s="286"/>
      <c r="J20" s="286"/>
      <c r="K20" s="286"/>
      <c r="L20" s="286"/>
      <c r="M20" s="286"/>
      <c r="N20" s="286"/>
      <c r="O20" s="286"/>
      <c r="P20" s="286"/>
      <c r="Q20" s="286"/>
      <c r="R20" s="286"/>
      <c r="S20" s="286"/>
      <c r="T20" s="286"/>
      <c r="U20" s="286"/>
      <c r="V20" s="450">
        <f>'PPTO AL 31 AGOSTO 2023'!AY11</f>
        <v>1928274677</v>
      </c>
      <c r="W20" s="287">
        <f>'PPTO AL 31 AGOSTO 2023'!AZ11</f>
        <v>1042005383.6899998</v>
      </c>
      <c r="X20" s="287">
        <f>'PPTO AL 31 AGOSTO 2023'!BA11</f>
        <v>193854110.40999997</v>
      </c>
      <c r="Y20" s="287">
        <f>'PPTO AL 31 AGOSTO 2023'!BD11</f>
        <v>692415182.9000001</v>
      </c>
      <c r="Z20" s="591">
        <f>(V20-Y20)/V20</f>
        <v>0.64091465227492583</v>
      </c>
      <c r="AA20" s="534">
        <f>W20/V20</f>
        <v>0.54038223709453392</v>
      </c>
      <c r="AB20" s="539"/>
      <c r="AE20" s="52"/>
    </row>
    <row r="21" spans="1:34" ht="13.8" thickTop="1" x14ac:dyDescent="0.25">
      <c r="A21" s="14"/>
      <c r="B21" s="14"/>
      <c r="C21" s="14"/>
      <c r="D21" s="14"/>
      <c r="E21" s="14"/>
      <c r="F21" s="14"/>
      <c r="G21" s="14"/>
      <c r="H21" s="64"/>
      <c r="I21" s="64"/>
      <c r="J21" s="14"/>
      <c r="K21" s="14"/>
      <c r="L21" s="14"/>
      <c r="M21" s="14"/>
      <c r="N21" s="14"/>
      <c r="O21" s="14"/>
      <c r="P21" s="14"/>
      <c r="Q21" s="14"/>
      <c r="R21" s="14"/>
      <c r="S21" s="14"/>
      <c r="T21" s="14"/>
      <c r="U21" s="14"/>
      <c r="V21" s="14"/>
      <c r="W21" s="14"/>
      <c r="X21" s="14"/>
      <c r="Y21" s="14"/>
      <c r="Z21" s="14"/>
      <c r="AA21" s="535"/>
      <c r="AD21" s="2"/>
      <c r="AE21" s="71"/>
    </row>
    <row r="22" spans="1:34" ht="12" x14ac:dyDescent="0.25">
      <c r="A22" s="14"/>
      <c r="B22" s="14"/>
      <c r="C22" s="14"/>
      <c r="D22" s="14"/>
      <c r="E22" s="14"/>
      <c r="F22" s="14"/>
      <c r="G22" s="14"/>
      <c r="H22" s="64"/>
      <c r="I22" s="64"/>
      <c r="J22" s="14"/>
      <c r="K22" s="14"/>
      <c r="L22" s="14"/>
      <c r="M22" s="14"/>
      <c r="N22" s="14"/>
      <c r="O22" s="14"/>
      <c r="P22" s="14"/>
      <c r="Q22" s="14"/>
      <c r="R22" s="14"/>
      <c r="S22" s="14"/>
      <c r="T22" s="14"/>
      <c r="U22" s="14"/>
      <c r="V22" s="14"/>
      <c r="W22" s="14"/>
      <c r="X22" s="14"/>
      <c r="Y22" s="14"/>
      <c r="Z22" s="14"/>
      <c r="AE22" s="51"/>
    </row>
    <row r="23" spans="1:34" x14ac:dyDescent="0.2">
      <c r="A23" s="14"/>
      <c r="B23" s="14"/>
      <c r="C23" s="8"/>
      <c r="D23" s="8"/>
      <c r="E23" s="14"/>
      <c r="F23" s="14"/>
      <c r="G23" s="67"/>
      <c r="H23" s="64"/>
      <c r="I23" s="64"/>
      <c r="J23" s="14"/>
      <c r="K23" s="14"/>
      <c r="L23" s="14"/>
      <c r="M23" s="14"/>
      <c r="N23" s="14"/>
      <c r="O23" s="14"/>
      <c r="P23" s="14"/>
      <c r="Q23" s="14"/>
      <c r="R23" s="14"/>
      <c r="S23" s="14"/>
      <c r="T23" s="14"/>
      <c r="U23" s="14"/>
      <c r="V23" s="14"/>
      <c r="W23" s="14"/>
      <c r="X23" s="14"/>
      <c r="Y23" s="14"/>
      <c r="Z23" s="14"/>
    </row>
    <row r="24" spans="1:34" x14ac:dyDescent="0.2">
      <c r="AE24" s="52"/>
    </row>
    <row r="25" spans="1:34" ht="12" x14ac:dyDescent="0.25">
      <c r="AE25" s="51"/>
    </row>
    <row r="26" spans="1:34" ht="12" x14ac:dyDescent="0.25">
      <c r="AE26" s="213"/>
    </row>
    <row r="27" spans="1:34" x14ac:dyDescent="0.2">
      <c r="V27" s="2"/>
      <c r="W27" s="2"/>
      <c r="X27" s="2"/>
      <c r="Y27" s="2"/>
      <c r="Z27" s="98"/>
    </row>
    <row r="28" spans="1:34" x14ac:dyDescent="0.2">
      <c r="X28" s="2"/>
      <c r="Z28" s="98"/>
      <c r="AH28" s="1" t="s">
        <v>641</v>
      </c>
    </row>
    <row r="46" spans="1:1" x14ac:dyDescent="0.2">
      <c r="A46" s="1" t="s">
        <v>0</v>
      </c>
    </row>
    <row r="51" spans="37:37" x14ac:dyDescent="0.2">
      <c r="AK51" s="1" t="s">
        <v>641</v>
      </c>
    </row>
  </sheetData>
  <mergeCells count="20">
    <mergeCell ref="A7:B7"/>
    <mergeCell ref="E7:F7"/>
    <mergeCell ref="G7:G8"/>
    <mergeCell ref="H7:I7"/>
    <mergeCell ref="AA7:AA8"/>
    <mergeCell ref="N7:O7"/>
    <mergeCell ref="P7:Q7"/>
    <mergeCell ref="T7:U7"/>
    <mergeCell ref="J7:K7"/>
    <mergeCell ref="L7:M7"/>
    <mergeCell ref="V7:V8"/>
    <mergeCell ref="W7:W8"/>
    <mergeCell ref="X7:X8"/>
    <mergeCell ref="Y7:Y8"/>
    <mergeCell ref="Z7:Z8"/>
    <mergeCell ref="A1:AA1"/>
    <mergeCell ref="A2:AA2"/>
    <mergeCell ref="A3:AA3"/>
    <mergeCell ref="A4:AA4"/>
    <mergeCell ref="A5:AA5"/>
  </mergeCells>
  <phoneticPr fontId="65" type="noConversion"/>
  <conditionalFormatting sqref="F6 C9">
    <cfRule type="cellIs" dxfId="3" priority="1" stopIfTrue="1" operator="lessThan">
      <formula>0</formula>
    </cfRule>
    <cfRule type="cellIs" dxfId="2" priority="2" stopIfTrue="1" operator="greaterThan">
      <formula>0</formula>
    </cfRule>
  </conditionalFormatting>
  <printOptions horizontalCentered="1" verticalCentered="1"/>
  <pageMargins left="0.70866141732283472" right="0.70866141732283472" top="0.74803149606299213" bottom="0.74803149606299213" header="0.31496062992125984" footer="0.31496062992125984"/>
  <pageSetup paperSize="9" scale="60"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62"/>
  <sheetViews>
    <sheetView showGridLines="0" topLeftCell="A4" zoomScale="85" zoomScaleNormal="85" workbookViewId="0">
      <selection activeCell="C65" sqref="C65"/>
    </sheetView>
  </sheetViews>
  <sheetFormatPr baseColWidth="10" defaultRowHeight="14.4" x14ac:dyDescent="0.3"/>
  <cols>
    <col min="2" max="2" width="52.109375" customWidth="1"/>
    <col min="3" max="3" width="18.109375" customWidth="1"/>
    <col min="4" max="4" width="16.6640625" customWidth="1"/>
    <col min="5" max="5" width="18.33203125" customWidth="1"/>
    <col min="6" max="6" width="14.33203125" bestFit="1" customWidth="1"/>
  </cols>
  <sheetData>
    <row r="1" spans="1:11" x14ac:dyDescent="0.3">
      <c r="A1" s="836" t="str">
        <f>+'PPTO AL 31 AGOSTO 2023'!A1:BF1</f>
        <v>MINISTERIO DE CIENCIA, TECNOLOGÍA Y TELECOMUNICACIONES</v>
      </c>
      <c r="B1" s="837"/>
      <c r="C1" s="837"/>
      <c r="D1" s="837"/>
      <c r="E1" s="837"/>
      <c r="F1" s="837"/>
      <c r="G1" s="837"/>
      <c r="H1" s="838"/>
    </row>
    <row r="2" spans="1:11" x14ac:dyDescent="0.3">
      <c r="A2" s="839" t="str">
        <f>+'PPTO AL 31 AGOSTO 2023'!A5:BF5</f>
        <v>PROGRAMA 899 RECTORÍA DEL SECTOR TELECOMUNICACIONES</v>
      </c>
      <c r="B2" s="840"/>
      <c r="C2" s="840"/>
      <c r="D2" s="840"/>
      <c r="E2" s="840"/>
      <c r="F2" s="840"/>
      <c r="G2" s="840"/>
      <c r="H2" s="841"/>
    </row>
    <row r="3" spans="1:11" x14ac:dyDescent="0.3">
      <c r="A3" s="842" t="str">
        <f>+'PPTO AL 31 AGOSTO 2023'!A3:BF3</f>
        <v>-En colones-</v>
      </c>
      <c r="B3" s="843"/>
      <c r="C3" s="843"/>
      <c r="D3" s="843"/>
      <c r="E3" s="843"/>
      <c r="F3" s="843"/>
      <c r="G3" s="843"/>
      <c r="H3" s="844"/>
    </row>
    <row r="4" spans="1:11" ht="15" thickBot="1" x14ac:dyDescent="0.35">
      <c r="A4" s="845" t="str">
        <f>RESUMENxPartida!A5</f>
        <v>AL 31 DE AGOSTO 2023</v>
      </c>
      <c r="B4" s="846"/>
      <c r="C4" s="846"/>
      <c r="D4" s="846"/>
      <c r="E4" s="846"/>
      <c r="F4" s="846"/>
      <c r="G4" s="846"/>
      <c r="H4" s="847"/>
    </row>
    <row r="5" spans="1:11" ht="15" thickBot="1" x14ac:dyDescent="0.35">
      <c r="A5" s="14"/>
      <c r="B5" s="14"/>
      <c r="C5" s="14"/>
      <c r="D5" s="14"/>
      <c r="E5" s="14"/>
      <c r="F5" s="14"/>
      <c r="G5" s="14"/>
    </row>
    <row r="6" spans="1:11" ht="36" customHeight="1" x14ac:dyDescent="0.3">
      <c r="A6" s="829" t="s">
        <v>4</v>
      </c>
      <c r="B6" s="830"/>
      <c r="C6" s="782" t="s">
        <v>311</v>
      </c>
      <c r="D6" s="782" t="s">
        <v>316</v>
      </c>
      <c r="E6" s="782" t="s">
        <v>312</v>
      </c>
      <c r="F6" s="782" t="s">
        <v>313</v>
      </c>
      <c r="G6" s="782" t="s">
        <v>430</v>
      </c>
      <c r="H6" s="782" t="s">
        <v>450</v>
      </c>
    </row>
    <row r="7" spans="1:11" ht="15" thickBot="1" x14ac:dyDescent="0.35">
      <c r="A7" s="454" t="s">
        <v>6</v>
      </c>
      <c r="B7" s="455" t="s">
        <v>7</v>
      </c>
      <c r="C7" s="805"/>
      <c r="D7" s="805"/>
      <c r="E7" s="805"/>
      <c r="F7" s="805"/>
      <c r="G7" s="805"/>
      <c r="H7" s="805"/>
    </row>
    <row r="8" spans="1:11" x14ac:dyDescent="0.3">
      <c r="A8" s="77"/>
      <c r="B8" s="77"/>
      <c r="C8" s="67"/>
      <c r="D8" s="14"/>
      <c r="E8" s="14"/>
      <c r="F8" s="14"/>
      <c r="G8" s="14"/>
      <c r="H8" s="458"/>
    </row>
    <row r="9" spans="1:11" x14ac:dyDescent="0.3">
      <c r="A9" s="457">
        <v>0</v>
      </c>
      <c r="B9" s="456" t="s">
        <v>12</v>
      </c>
      <c r="C9" s="459">
        <f>'PPTO AL 31 AGOSTO 2023'!AY13</f>
        <v>1601879733</v>
      </c>
      <c r="D9" s="459">
        <f>'PPTO AL 31 AGOSTO 2023'!AZ13</f>
        <v>861276757.81999993</v>
      </c>
      <c r="E9" s="459">
        <f>'PPTO AL 31 AGOSTO 2023'!BA13</f>
        <v>93592342</v>
      </c>
      <c r="F9" s="459">
        <f>'PPTO AL 31 AGOSTO 2023'!BD13</f>
        <v>647010633.18000007</v>
      </c>
      <c r="G9" s="519">
        <f>(C9-F9)/C9</f>
        <v>0.59609287772916719</v>
      </c>
      <c r="H9" s="519">
        <f>D9/C9</f>
        <v>0.53766630545165894</v>
      </c>
    </row>
    <row r="10" spans="1:11" x14ac:dyDescent="0.3">
      <c r="A10" s="518">
        <f>'PPTO AL 31 AGOSTO 2023'!A14</f>
        <v>1</v>
      </c>
      <c r="B10" s="460" t="str">
        <f>'PPTO AL 31 AGOSTO 2023'!AA14</f>
        <v>REMUNERACIONES BÁSICAS</v>
      </c>
      <c r="C10" s="333">
        <f>'PPTO AL 31 AGOSTO 2023'!AY14</f>
        <v>1132197590</v>
      </c>
      <c r="D10" s="333">
        <f>'PPTO AL 31 AGOSTO 2023'!AZ14</f>
        <v>626346521.66999996</v>
      </c>
      <c r="E10" s="333">
        <f>'PPTO AL 31 AGOSTO 2023'!BA14</f>
        <v>0</v>
      </c>
      <c r="F10" s="333">
        <f>'PPTO AL 31 AGOSTO 2023'!BD14</f>
        <v>505851068.33000004</v>
      </c>
      <c r="G10" s="520">
        <f>'PPTO AL 31 AGOSTO 2023'!BE14</f>
        <v>0.55321308506759848</v>
      </c>
      <c r="H10" s="520">
        <f>'PPTO AL 31 AGOSTO 2023'!BG14</f>
        <v>0.55321308506759848</v>
      </c>
    </row>
    <row r="11" spans="1:11" hidden="1" x14ac:dyDescent="0.3">
      <c r="A11" s="518">
        <f>'PPTO AL 31 AGOSTO 2023'!A20</f>
        <v>2</v>
      </c>
      <c r="B11" s="460" t="str">
        <f>'PPTO AL 31 AGOSTO 2023'!AA20</f>
        <v>REMUNERACIONES EVENTUALES</v>
      </c>
      <c r="C11" s="333">
        <f>'PPTO AL 31 AGOSTO 2023'!AY20</f>
        <v>0</v>
      </c>
      <c r="D11" s="333">
        <f>'PPTO AL 31 AGOSTO 2023'!AZ20</f>
        <v>0</v>
      </c>
      <c r="E11" s="333">
        <f>'PPTO AL 31 AGOSTO 2023'!BA20</f>
        <v>0</v>
      </c>
      <c r="F11" s="333">
        <f>'PPTO AL 31 AGOSTO 2023'!BD20</f>
        <v>0</v>
      </c>
      <c r="G11" s="520" t="e">
        <f>'PPTO AL 31 AGOSTO 2023'!BE20</f>
        <v>#DIV/0!</v>
      </c>
      <c r="H11" s="520" t="e">
        <f>'PPTO AL 31 AGOSTO 2023'!BG20</f>
        <v>#DIV/0!</v>
      </c>
    </row>
    <row r="12" spans="1:11" x14ac:dyDescent="0.3">
      <c r="A12" s="518">
        <f>'PPTO AL 31 AGOSTO 2023'!A26</f>
        <v>3</v>
      </c>
      <c r="B12" s="460" t="str">
        <f>'PPTO AL 31 AGOSTO 2023'!AA26</f>
        <v>INCENTIVOS SALARIALES</v>
      </c>
      <c r="C12" s="333">
        <f>'PPTO AL 31 AGOSTO 2023'!AY26</f>
        <v>223674781</v>
      </c>
      <c r="D12" s="333">
        <f>'PPTO AL 31 AGOSTO 2023'!AZ26</f>
        <v>94522578.150000006</v>
      </c>
      <c r="E12" s="333">
        <f>'PPTO AL 31 AGOSTO 2023'!BA26</f>
        <v>0</v>
      </c>
      <c r="F12" s="333">
        <f>'PPTO AL 31 AGOSTO 2023'!BD26</f>
        <v>129152202.84999999</v>
      </c>
      <c r="G12" s="520">
        <f>'PPTO AL 31 AGOSTO 2023'!BE26</f>
        <v>0.42258934032442397</v>
      </c>
      <c r="H12" s="520">
        <f>'PPTO AL 31 AGOSTO 2023'!BG26</f>
        <v>0.42258934032442397</v>
      </c>
    </row>
    <row r="13" spans="1:11" x14ac:dyDescent="0.3">
      <c r="A13" s="518">
        <f>'PPTO AL 31 AGOSTO 2023'!A32</f>
        <v>4</v>
      </c>
      <c r="B13" s="460" t="str">
        <f>'PPTO AL 31 AGOSTO 2023'!AA32</f>
        <v>CONTRIB. PATR. AL DESARROLLO Y LA SEG. SOCIAL</v>
      </c>
      <c r="C13" s="333">
        <f>'PPTO AL 31 AGOSTO 2023'!AY32</f>
        <v>121940992</v>
      </c>
      <c r="D13" s="333">
        <f>'PPTO AL 31 AGOSTO 2023'!AZ32</f>
        <v>69735603</v>
      </c>
      <c r="E13" s="333">
        <f>'PPTO AL 31 AGOSTO 2023'!BA32</f>
        <v>46264397</v>
      </c>
      <c r="F13" s="333">
        <f>'PPTO AL 31 AGOSTO 2023'!BD32</f>
        <v>5940992</v>
      </c>
      <c r="G13" s="520">
        <f>'PPTO AL 31 AGOSTO 2023'!BE32</f>
        <v>0.95127977964948818</v>
      </c>
      <c r="H13" s="520">
        <f>'PPTO AL 31 AGOSTO 2023'!BG32</f>
        <v>0.57187990565141544</v>
      </c>
    </row>
    <row r="14" spans="1:11" x14ac:dyDescent="0.3">
      <c r="A14" s="518">
        <f>'PPTO AL 31 AGOSTO 2023'!A38</f>
        <v>5</v>
      </c>
      <c r="B14" s="460" t="str">
        <f>'PPTO AL 31 AGOSTO 2023'!AA38</f>
        <v xml:space="preserve">CONTRIB. PATR. FDOS  PENS. Y OTROS FDOS DE CAPITALIZ. </v>
      </c>
      <c r="C14" s="333">
        <f>'PPTO AL 31 AGOSTO 2023'!AY38</f>
        <v>124066370</v>
      </c>
      <c r="D14" s="333">
        <f>'PPTO AL 31 AGOSTO 2023'!AZ38</f>
        <v>70672055</v>
      </c>
      <c r="E14" s="333">
        <f>'PPTO AL 31 AGOSTO 2023'!BA38</f>
        <v>47327945</v>
      </c>
      <c r="F14" s="333">
        <f>'PPTO AL 31 AGOSTO 2023'!BD38</f>
        <v>6066370</v>
      </c>
      <c r="G14" s="520">
        <f>'PPTO AL 31 AGOSTO 2023'!BE38</f>
        <v>0.95110383256961573</v>
      </c>
      <c r="H14" s="520">
        <f>'PPTO AL 31 AGOSTO 2023'!BG38</f>
        <v>0.56963103700059892</v>
      </c>
      <c r="K14" t="s">
        <v>0</v>
      </c>
    </row>
    <row r="15" spans="1:11" hidden="1" x14ac:dyDescent="0.3">
      <c r="A15" s="518">
        <f>'PPTO AL 31 AGOSTO 2023'!A44</f>
        <v>99</v>
      </c>
      <c r="B15" s="460" t="str">
        <f>'PPTO AL 31 AGOSTO 2023'!AA44</f>
        <v>REMUNERACIONES DIVERSAS</v>
      </c>
      <c r="C15" s="333">
        <f>'PPTO AL 31 AGOSTO 2023'!AY44</f>
        <v>0</v>
      </c>
      <c r="D15" s="333">
        <f>'PPTO AL 31 AGOSTO 2023'!AZ44</f>
        <v>0</v>
      </c>
      <c r="E15" s="333">
        <f>'PPTO AL 31 AGOSTO 2023'!BA44</f>
        <v>0</v>
      </c>
      <c r="F15" s="333">
        <f>'PPTO AL 31 AGOSTO 2023'!BD44</f>
        <v>0</v>
      </c>
      <c r="G15" s="520"/>
      <c r="H15" s="520"/>
    </row>
    <row r="16" spans="1:11" x14ac:dyDescent="0.3">
      <c r="A16" s="457">
        <v>1</v>
      </c>
      <c r="B16" s="456" t="s">
        <v>46</v>
      </c>
      <c r="C16" s="459">
        <f>'PPTO AL 31 AGOSTO 2023'!AY47</f>
        <v>76339027</v>
      </c>
      <c r="D16" s="459">
        <f>'PPTO AL 31 AGOSTO 2023'!AZ47</f>
        <v>16020848.039999999</v>
      </c>
      <c r="E16" s="459">
        <f>'PPTO AL 31 AGOSTO 2023'!BA47</f>
        <v>52582025.600000001</v>
      </c>
      <c r="F16" s="459">
        <f>'PPTO AL 31 AGOSTO 2023'!BD47</f>
        <v>7736153.3599999985</v>
      </c>
      <c r="G16" s="519">
        <f>(C16-F16)/C16</f>
        <v>0.89866057161037693</v>
      </c>
      <c r="H16" s="519">
        <f>D16/C16</f>
        <v>0.20986445163887141</v>
      </c>
    </row>
    <row r="17" spans="1:9" hidden="1" x14ac:dyDescent="0.3">
      <c r="A17" s="518">
        <f>'PPTO AL 31 AGOSTO 2023'!A48</f>
        <v>101</v>
      </c>
      <c r="B17" s="460" t="str">
        <f>'PPTO AL 31 AGOSTO 2023'!AA48</f>
        <v xml:space="preserve">ALQUILERES </v>
      </c>
      <c r="C17" s="333">
        <f>'PPTO AL 31 AGOSTO 2023'!AY48</f>
        <v>0</v>
      </c>
      <c r="D17" s="333">
        <f>'PPTO AL 31 AGOSTO 2023'!AZ48</f>
        <v>0</v>
      </c>
      <c r="E17" s="333">
        <f>'PPTO AL 31 AGOSTO 2023'!BA48</f>
        <v>0</v>
      </c>
      <c r="F17" s="333">
        <f>'PPTO AL 31 AGOSTO 2023'!BD48</f>
        <v>0</v>
      </c>
      <c r="G17" s="520">
        <f>'PPTO AL 31 AGOSTO 2023'!BE48</f>
        <v>0</v>
      </c>
      <c r="H17" s="520" t="str">
        <f>'PPTO AL 31 AGOSTO 2023'!BG48</f>
        <v>-</v>
      </c>
    </row>
    <row r="18" spans="1:9" x14ac:dyDescent="0.3">
      <c r="A18" s="518">
        <f>'PPTO AL 31 AGOSTO 2023'!A54</f>
        <v>102</v>
      </c>
      <c r="B18" s="460" t="str">
        <f>'PPTO AL 31 AGOSTO 2023'!AA54</f>
        <v>SERVICIOS BÁSICOS</v>
      </c>
      <c r="C18" s="333">
        <f>'PPTO AL 31 AGOSTO 2023'!AY54</f>
        <v>0</v>
      </c>
      <c r="D18" s="333">
        <f>'PPTO AL 31 AGOSTO 2023'!AZ54</f>
        <v>0</v>
      </c>
      <c r="E18" s="333">
        <f>'PPTO AL 31 AGOSTO 2023'!BA54</f>
        <v>0</v>
      </c>
      <c r="F18" s="333">
        <f>'PPTO AL 31 AGOSTO 2023'!BD54</f>
        <v>0</v>
      </c>
      <c r="G18" s="520" t="e">
        <f>'PPTO AL 31 AGOSTO 2023'!BE54</f>
        <v>#DIV/0!</v>
      </c>
      <c r="H18" s="520" t="e">
        <f>'PPTO AL 31 AGOSTO 2023'!BG54</f>
        <v>#DIV/0!</v>
      </c>
    </row>
    <row r="19" spans="1:9" x14ac:dyDescent="0.3">
      <c r="A19" s="518">
        <f>'PPTO AL 31 AGOSTO 2023'!A60</f>
        <v>103</v>
      </c>
      <c r="B19" s="460" t="str">
        <f>'PPTO AL 31 AGOSTO 2023'!AA60</f>
        <v>SERVICIOS COMERCIALES Y FINANCIEROS</v>
      </c>
      <c r="C19" s="333">
        <f>'PPTO AL 31 AGOSTO 2023'!AY60</f>
        <v>8863548</v>
      </c>
      <c r="D19" s="333">
        <f>'PPTO AL 31 AGOSTO 2023'!AZ60</f>
        <v>3109032.2800000003</v>
      </c>
      <c r="E19" s="333">
        <f>'PPTO AL 31 AGOSTO 2023'!BA60</f>
        <v>4676904.53</v>
      </c>
      <c r="F19" s="333">
        <f>'PPTO AL 31 AGOSTO 2023'!BD60</f>
        <v>1077611.1899999995</v>
      </c>
      <c r="G19" s="520">
        <f>'PPTO AL 31 AGOSTO 2023'!BE60</f>
        <v>0.87842214088534298</v>
      </c>
      <c r="H19" s="520">
        <f>'PPTO AL 31 AGOSTO 2023'!BG60</f>
        <v>0.35076611307345551</v>
      </c>
    </row>
    <row r="20" spans="1:9" x14ac:dyDescent="0.3">
      <c r="A20" s="518">
        <f>'PPTO AL 31 AGOSTO 2023'!A68</f>
        <v>104</v>
      </c>
      <c r="B20" s="460" t="str">
        <f>'PPTO AL 31 AGOSTO 2023'!AA68</f>
        <v>SERVICIOS DE GESTIÓN Y APOYO</v>
      </c>
      <c r="C20" s="333">
        <f>'PPTO AL 31 AGOSTO 2023'!AY68</f>
        <v>47688800</v>
      </c>
      <c r="D20" s="333">
        <f>'PPTO AL 31 AGOSTO 2023'!AZ68</f>
        <v>6850376.4000000004</v>
      </c>
      <c r="E20" s="333">
        <f>'PPTO AL 31 AGOSTO 2023'!BA68</f>
        <v>39173770.909999996</v>
      </c>
      <c r="F20" s="333">
        <f>'PPTO AL 31 AGOSTO 2023'!BD68</f>
        <v>1664652.6899999995</v>
      </c>
      <c r="G20" s="520">
        <f>'PPTO AL 31 AGOSTO 2023'!BE68</f>
        <v>0.96509342466155579</v>
      </c>
      <c r="H20" s="520">
        <f>'PPTO AL 31 AGOSTO 2023'!BG68</f>
        <v>0.14364748955729648</v>
      </c>
    </row>
    <row r="21" spans="1:9" x14ac:dyDescent="0.3">
      <c r="A21" s="518">
        <f>'PPTO AL 31 AGOSTO 2023'!A76</f>
        <v>105</v>
      </c>
      <c r="B21" s="460" t="str">
        <f>'PPTO AL 31 AGOSTO 2023'!AA76</f>
        <v>GASTOS DE VIAJE Y TRANSPORTE</v>
      </c>
      <c r="C21" s="333">
        <f>'PPTO AL 31 AGOSTO 2023'!AY76</f>
        <v>10086679</v>
      </c>
      <c r="D21" s="333">
        <f>'PPTO AL 31 AGOSTO 2023'!AZ76</f>
        <v>1073639.92</v>
      </c>
      <c r="E21" s="333">
        <f>'PPTO AL 31 AGOSTO 2023'!BA76</f>
        <v>7013039.0300000003</v>
      </c>
      <c r="F21" s="333">
        <f>'PPTO AL 31 AGOSTO 2023'!BD76</f>
        <v>2000000.0499999998</v>
      </c>
      <c r="G21" s="520">
        <f>'PPTO AL 31 AGOSTO 2023'!BE76</f>
        <v>0.80171867767379135</v>
      </c>
      <c r="H21" s="520">
        <f>'PPTO AL 31 AGOSTO 2023'!BG76</f>
        <v>0.10644136885886821</v>
      </c>
    </row>
    <row r="22" spans="1:9" x14ac:dyDescent="0.3">
      <c r="A22" s="518">
        <f>'PPTO AL 31 AGOSTO 2023'!A81</f>
        <v>106</v>
      </c>
      <c r="B22" s="460" t="str">
        <f>'PPTO AL 31 AGOSTO 2023'!AA81</f>
        <v>SEGUROS, REASEGUROS Y OTRAS OBLIGACIONES</v>
      </c>
      <c r="C22" s="333">
        <f>'PPTO AL 31 AGOSTO 2023'!AY81</f>
        <v>7450000</v>
      </c>
      <c r="D22" s="333">
        <f>'PPTO AL 31 AGOSTO 2023'!AZ81</f>
        <v>4987799.4400000004</v>
      </c>
      <c r="E22" s="333">
        <f>'PPTO AL 31 AGOSTO 2023'!BA81</f>
        <v>38000</v>
      </c>
      <c r="F22" s="333">
        <f>'PPTO AL 31 AGOSTO 2023'!BD81</f>
        <v>2424200.5599999996</v>
      </c>
      <c r="G22" s="520">
        <f>'PPTO AL 31 AGOSTO 2023'!BE81</f>
        <v>0.67460395167785236</v>
      </c>
      <c r="H22" s="520">
        <f>'PPTO AL 31 AGOSTO 2023'!BG81</f>
        <v>0.66950328053691277</v>
      </c>
    </row>
    <row r="23" spans="1:9" x14ac:dyDescent="0.3">
      <c r="A23" s="518">
        <f>'PPTO AL 31 AGOSTO 2023'!A85</f>
        <v>107</v>
      </c>
      <c r="B23" s="460" t="str">
        <f>'PPTO AL 31 AGOSTO 2023'!AA85</f>
        <v>CAPACITACIÓN Y PROTOCOLO</v>
      </c>
      <c r="C23" s="333">
        <f>'PPTO AL 31 AGOSTO 2023'!AY85</f>
        <v>0</v>
      </c>
      <c r="D23" s="333">
        <f>'PPTO AL 31 AGOSTO 2023'!AZ85</f>
        <v>0</v>
      </c>
      <c r="E23" s="333">
        <f>'PPTO AL 31 AGOSTO 2023'!BA85</f>
        <v>0</v>
      </c>
      <c r="F23" s="333">
        <f>'PPTO AL 31 AGOSTO 2023'!BD85</f>
        <v>0</v>
      </c>
      <c r="G23" s="520" t="e">
        <f>'PPTO AL 31 AGOSTO 2023'!BE85</f>
        <v>#DIV/0!</v>
      </c>
      <c r="H23" s="520" t="e">
        <f>'PPTO AL 31 AGOSTO 2023'!BG85</f>
        <v>#DIV/0!</v>
      </c>
    </row>
    <row r="24" spans="1:9" x14ac:dyDescent="0.3">
      <c r="A24" s="518">
        <f>'PPTO AL 31 AGOSTO 2023'!A89</f>
        <v>108</v>
      </c>
      <c r="B24" s="460" t="str">
        <f>'PPTO AL 31 AGOSTO 2023'!AA89</f>
        <v>MANT. Y REP.</v>
      </c>
      <c r="C24" s="333">
        <f>'PPTO AL 31 AGOSTO 2023'!AY89</f>
        <v>1900000</v>
      </c>
      <c r="D24" s="333">
        <f>'PPTO AL 31 AGOSTO 2023'!AZ89</f>
        <v>0</v>
      </c>
      <c r="E24" s="333">
        <f>'PPTO AL 31 AGOSTO 2023'!BA89</f>
        <v>1680311.13</v>
      </c>
      <c r="F24" s="333">
        <f>'PPTO AL 31 AGOSTO 2023'!BD89</f>
        <v>219688.87000000011</v>
      </c>
      <c r="G24" s="520">
        <f>'PPTO AL 31 AGOSTO 2023'!BE89</f>
        <v>0</v>
      </c>
      <c r="H24" s="520">
        <f>'PPTO AL 31 AGOSTO 2023'!BG89</f>
        <v>0</v>
      </c>
    </row>
    <row r="25" spans="1:9" hidden="1" x14ac:dyDescent="0.3">
      <c r="A25" s="518">
        <f>'PPTO AL 31 AGOSTO 2023'!A99</f>
        <v>109</v>
      </c>
      <c r="B25" s="460" t="str">
        <f>'PPTO AL 31 AGOSTO 2023'!AA99</f>
        <v>IMPUESTOS</v>
      </c>
      <c r="C25" s="333">
        <f>'PPTO AL 31 AGOSTO 2023'!AY99</f>
        <v>0</v>
      </c>
      <c r="D25" s="333">
        <f>'PPTO AL 31 AGOSTO 2023'!AZ99</f>
        <v>0</v>
      </c>
      <c r="E25" s="333">
        <f>'PPTO AL 31 AGOSTO 2023'!BA99</f>
        <v>0</v>
      </c>
      <c r="F25" s="333">
        <f>'PPTO AL 31 AGOSTO 2023'!BD99</f>
        <v>0</v>
      </c>
      <c r="G25" s="520">
        <f>'PPTO AL 31 AGOSTO 2023'!BE99</f>
        <v>0</v>
      </c>
      <c r="H25" s="520">
        <f>'PPTO AL 31 AGOSTO 2023'!BG99</f>
        <v>0</v>
      </c>
    </row>
    <row r="26" spans="1:9" x14ac:dyDescent="0.3">
      <c r="A26" s="518">
        <f>'PPTO AL 31 AGOSTO 2023'!A104</f>
        <v>199</v>
      </c>
      <c r="B26" s="460" t="str">
        <f>'PPTO AL 31 AGOSTO 2023'!AA104</f>
        <v>SERVICIOS DIVERSOS</v>
      </c>
      <c r="C26" s="333">
        <f>'PPTO AL 31 AGOSTO 2023'!AY104</f>
        <v>350000</v>
      </c>
      <c r="D26" s="333">
        <f>'PPTO AL 31 AGOSTO 2023'!AZ104</f>
        <v>0</v>
      </c>
      <c r="E26" s="333">
        <f>'PPTO AL 31 AGOSTO 2023'!BA104</f>
        <v>0</v>
      </c>
      <c r="F26" s="333">
        <f>'PPTO AL 31 AGOSTO 2023'!BD104</f>
        <v>350000</v>
      </c>
      <c r="G26" s="520">
        <f>'PPTO AL 31 AGOSTO 2023'!BE104</f>
        <v>0</v>
      </c>
      <c r="H26" s="520">
        <f>'PPTO AL 31 AGOSTO 2023'!BG104</f>
        <v>0</v>
      </c>
    </row>
    <row r="27" spans="1:9" x14ac:dyDescent="0.3">
      <c r="A27" s="457">
        <v>2</v>
      </c>
      <c r="B27" s="456" t="s">
        <v>109</v>
      </c>
      <c r="C27" s="459">
        <f>'PPTO AL 31 AGOSTO 2023'!AY111</f>
        <v>1933200</v>
      </c>
      <c r="D27" s="459">
        <f>'PPTO AL 31 AGOSTO 2023'!AZ111</f>
        <v>331189</v>
      </c>
      <c r="E27" s="459">
        <f>'PPTO AL 31 AGOSTO 2023'!BA111</f>
        <v>514082.92</v>
      </c>
      <c r="F27" s="459">
        <f>'PPTO AL 31 AGOSTO 2023'!BD111</f>
        <v>1087928.08</v>
      </c>
      <c r="G27" s="519">
        <f>(C27-F27)/C27</f>
        <v>0.43723976825987998</v>
      </c>
      <c r="H27" s="521">
        <f>D27/C27</f>
        <v>0.17131647010138631</v>
      </c>
    </row>
    <row r="28" spans="1:9" x14ac:dyDescent="0.3">
      <c r="A28" s="518">
        <f>'PPTO AL 31 AGOSTO 2023'!A112</f>
        <v>201</v>
      </c>
      <c r="B28" s="460" t="str">
        <f>'PPTO AL 31 AGOSTO 2023'!AA112</f>
        <v>PRODUCTOS QUÍMICOS Y CONEXOS</v>
      </c>
      <c r="C28" s="333">
        <f>'PPTO AL 31 AGOSTO 2023'!AY112</f>
        <v>1433200</v>
      </c>
      <c r="D28" s="333">
        <f>'PPTO AL 31 AGOSTO 2023'!AZ112</f>
        <v>331189</v>
      </c>
      <c r="E28" s="333">
        <f>'PPTO AL 31 AGOSTO 2023'!BA112</f>
        <v>160411</v>
      </c>
      <c r="F28" s="333">
        <f>'PPTO AL 31 AGOSTO 2023'!BD112</f>
        <v>941600</v>
      </c>
      <c r="G28" s="520">
        <f>'PPTO AL 31 AGOSTO 2023'!BE112</f>
        <v>0.34300865196762492</v>
      </c>
      <c r="H28" s="520">
        <f>'PPTO AL 31 AGOSTO 2023'!BG112</f>
        <v>0.23108358917108568</v>
      </c>
      <c r="I28" t="s">
        <v>0</v>
      </c>
    </row>
    <row r="29" spans="1:9" x14ac:dyDescent="0.3">
      <c r="A29" s="518">
        <f>'PPTO AL 31 AGOSTO 2023'!A118</f>
        <v>202</v>
      </c>
      <c r="B29" s="460" t="str">
        <f>'PPTO AL 31 AGOSTO 2023'!AA118</f>
        <v xml:space="preserve">ALIMENTOS Y PRODUCTOS AGROPECUARIOS </v>
      </c>
      <c r="C29" s="333">
        <f>'PPTO AL 31 AGOSTO 2023'!AY118</f>
        <v>0</v>
      </c>
      <c r="D29" s="333">
        <f>'PPTO AL 31 AGOSTO 2023'!AZ118</f>
        <v>0</v>
      </c>
      <c r="E29" s="333">
        <f>'PPTO AL 31 AGOSTO 2023'!BA118</f>
        <v>0</v>
      </c>
      <c r="F29" s="333">
        <f>'PPTO AL 31 AGOSTO 2023'!BD118</f>
        <v>0</v>
      </c>
      <c r="G29" s="520" t="e">
        <f>'PPTO AL 31 AGOSTO 2023'!BE118</f>
        <v>#DIV/0!</v>
      </c>
      <c r="H29" s="520" t="e">
        <f>'PPTO AL 31 AGOSTO 2023'!BG118</f>
        <v>#DIV/0!</v>
      </c>
      <c r="I29" t="s">
        <v>0</v>
      </c>
    </row>
    <row r="30" spans="1:9" hidden="1" x14ac:dyDescent="0.3">
      <c r="A30" s="518">
        <f>'PPTO AL 31 AGOSTO 2023'!A123</f>
        <v>203</v>
      </c>
      <c r="B30" s="460" t="str">
        <f>'PPTO AL 31 AGOSTO 2023'!AA123</f>
        <v>MATERIALES Y PROD. DE USO EN LA CONSTR. Y MANT.</v>
      </c>
      <c r="C30" s="333">
        <f>'PPTO AL 31 AGOSTO 2023'!AY123</f>
        <v>500000</v>
      </c>
      <c r="D30" s="333">
        <f>'PPTO AL 31 AGOSTO 2023'!AZ123</f>
        <v>0</v>
      </c>
      <c r="E30" s="333">
        <f>'PPTO AL 31 AGOSTO 2023'!BA123</f>
        <v>353671.92</v>
      </c>
      <c r="F30" s="333">
        <f>'PPTO AL 31 AGOSTO 2023'!BD123</f>
        <v>146328.08000000002</v>
      </c>
      <c r="G30" s="520">
        <f>'PPTO AL 31 AGOSTO 2023'!BE123</f>
        <v>0.70734383999999995</v>
      </c>
      <c r="H30" s="520">
        <f>'PPTO AL 31 AGOSTO 2023'!BG123</f>
        <v>0</v>
      </c>
    </row>
    <row r="31" spans="1:9" x14ac:dyDescent="0.3">
      <c r="A31" s="518">
        <f>'PPTO AL 31 AGOSTO 2023'!A131</f>
        <v>204</v>
      </c>
      <c r="B31" s="460" t="str">
        <f>'PPTO AL 31 AGOSTO 2023'!AA131</f>
        <v>HERRAMIENTAS, REPUESTOS Y ACCESORIOS</v>
      </c>
      <c r="C31" s="333">
        <f>'PPTO AL 31 AGOSTO 2023'!AY131</f>
        <v>0</v>
      </c>
      <c r="D31" s="333">
        <f>'PPTO AL 31 AGOSTO 2023'!AZ131</f>
        <v>0</v>
      </c>
      <c r="E31" s="333">
        <f>'PPTO AL 31 AGOSTO 2023'!BA131</f>
        <v>0</v>
      </c>
      <c r="F31" s="333">
        <f>'PPTO AL 31 AGOSTO 2023'!BD131</f>
        <v>0</v>
      </c>
      <c r="G31" s="520" t="e">
        <f>'PPTO AL 31 AGOSTO 2023'!BE131</f>
        <v>#DIV/0!</v>
      </c>
      <c r="H31" s="520" t="e">
        <f>'PPTO AL 31 AGOSTO 2023'!BG131</f>
        <v>#DIV/0!</v>
      </c>
    </row>
    <row r="32" spans="1:9" hidden="1" x14ac:dyDescent="0.3">
      <c r="A32" s="518">
        <f>'PPTO AL 31 AGOSTO 2023'!A134</f>
        <v>205</v>
      </c>
      <c r="B32" s="460" t="str">
        <f>'PPTO AL 31 AGOSTO 2023'!AA134</f>
        <v>BIENES PARA LA PRODUCCIÓN Y COMERCIALIZACIÓN</v>
      </c>
      <c r="C32" s="333">
        <f>'PPTO AL 31 AGOSTO 2023'!AY134</f>
        <v>0</v>
      </c>
      <c r="D32" s="333">
        <f>'PPTO AL 31 AGOSTO 2023'!AZ134</f>
        <v>0</v>
      </c>
      <c r="E32" s="333">
        <f>'PPTO AL 31 AGOSTO 2023'!BA134</f>
        <v>0</v>
      </c>
      <c r="F32" s="333">
        <f>'PPTO AL 31 AGOSTO 2023'!BD134</f>
        <v>0</v>
      </c>
      <c r="G32" s="520">
        <f>'PPTO AL 31 AGOSTO 2023'!BE134</f>
        <v>0</v>
      </c>
      <c r="H32" s="520">
        <f>'PPTO AL 31 AGOSTO 2023'!BF134</f>
        <v>0</v>
      </c>
    </row>
    <row r="33" spans="1:8" x14ac:dyDescent="0.3">
      <c r="A33" s="518">
        <f>'PPTO AL 31 AGOSTO 2023'!A139</f>
        <v>299</v>
      </c>
      <c r="B33" s="460" t="str">
        <f>'PPTO AL 31 AGOSTO 2023'!AA139</f>
        <v>ÚTILES, MATERIALES Y SUMINISTROS DIVERSOS</v>
      </c>
      <c r="C33" s="333">
        <f>'PPTO AL 31 AGOSTO 2023'!AY139</f>
        <v>0</v>
      </c>
      <c r="D33" s="333">
        <f>'PPTO AL 31 AGOSTO 2023'!AZ139</f>
        <v>0</v>
      </c>
      <c r="E33" s="333">
        <f>'PPTO AL 31 AGOSTO 2023'!BA139</f>
        <v>0</v>
      </c>
      <c r="F33" s="333">
        <f>'PPTO AL 31 AGOSTO 2023'!BD139</f>
        <v>0</v>
      </c>
      <c r="G33" s="520" t="e">
        <f>'PPTO AL 31 AGOSTO 2023'!BE139</f>
        <v>#DIV/0!</v>
      </c>
      <c r="H33" s="520" t="e">
        <f>'PPTO AL 31 AGOSTO 2023'!BG139</f>
        <v>#DIV/0!</v>
      </c>
    </row>
    <row r="34" spans="1:8" hidden="1" x14ac:dyDescent="0.3">
      <c r="A34" s="461">
        <v>3</v>
      </c>
      <c r="B34" s="79" t="s">
        <v>146</v>
      </c>
      <c r="C34" s="462">
        <f>'PPTO AL 31 AGOSTO 2023'!AY148</f>
        <v>0</v>
      </c>
      <c r="D34" s="462">
        <f>'PPTO AL 31 AGOSTO 2023'!AZ148</f>
        <v>0</v>
      </c>
      <c r="E34" s="462">
        <f>'PPTO AL 31 AGOSTO 2023'!BA148</f>
        <v>0</v>
      </c>
      <c r="F34" s="462">
        <f>'PPTO AL 31 AGOSTO 2023'!BD148</f>
        <v>0</v>
      </c>
      <c r="G34" s="522" t="e">
        <f>(C34-F34)/C34</f>
        <v>#DIV/0!</v>
      </c>
      <c r="H34" s="522" t="e">
        <f>(D34-G34)/D34</f>
        <v>#DIV/0!</v>
      </c>
    </row>
    <row r="35" spans="1:8" hidden="1" x14ac:dyDescent="0.3">
      <c r="A35" s="461">
        <v>4</v>
      </c>
      <c r="B35" s="79" t="s">
        <v>170</v>
      </c>
      <c r="C35" s="462">
        <f>'PPTO AL 31 AGOSTO 2023'!AY172</f>
        <v>0</v>
      </c>
      <c r="D35" s="462">
        <f>'PPTO AL 31 AGOSTO 2023'!AZ172</f>
        <v>0</v>
      </c>
      <c r="E35" s="462">
        <f>'PPTO AL 31 AGOSTO 2023'!BA172</f>
        <v>0</v>
      </c>
      <c r="F35" s="462">
        <f>'PPTO AL 31 AGOSTO 2023'!BD172</f>
        <v>0</v>
      </c>
      <c r="G35" s="522" t="e">
        <f>(C35-F35)/C35</f>
        <v>#DIV/0!</v>
      </c>
      <c r="H35" s="522" t="e">
        <f>(D35-G35)/D35</f>
        <v>#DIV/0!</v>
      </c>
    </row>
    <row r="36" spans="1:8" x14ac:dyDescent="0.3">
      <c r="A36" s="457">
        <v>5</v>
      </c>
      <c r="B36" s="457" t="s">
        <v>192</v>
      </c>
      <c r="C36" s="463">
        <f>'PPTO AL 31 AGOSTO 2023'!AY194</f>
        <v>0</v>
      </c>
      <c r="D36" s="463">
        <f>'PPTO AL 31 AGOSTO 2023'!AZ194</f>
        <v>0</v>
      </c>
      <c r="E36" s="463">
        <f>'PPTO AL 31 AGOSTO 2023'!BA194</f>
        <v>0</v>
      </c>
      <c r="F36" s="463">
        <f>'PPTO AL 31 AGOSTO 2023'!BD194</f>
        <v>0</v>
      </c>
      <c r="G36" s="521" t="e">
        <f>(C36-F36)/C36</f>
        <v>#DIV/0!</v>
      </c>
      <c r="H36" s="521" t="e">
        <f>D36/C36</f>
        <v>#DIV/0!</v>
      </c>
    </row>
    <row r="37" spans="1:8" hidden="1" x14ac:dyDescent="0.3">
      <c r="A37" s="464">
        <f>'PPTO AL 31 AGOSTO 2023'!A196</f>
        <v>50101</v>
      </c>
      <c r="B37" s="460" t="str">
        <f>'PPTO AL 31 AGOSTO 2023'!AA196</f>
        <v>Maquinaria y equipo para la producción</v>
      </c>
      <c r="C37" s="333">
        <f>'PPTO AL 31 AGOSTO 2023'!AY196</f>
        <v>0</v>
      </c>
      <c r="D37" s="333">
        <f>'PPTO AL 31 AGOSTO 2023'!AZ196</f>
        <v>0</v>
      </c>
      <c r="E37" s="333">
        <f>'PPTO AL 31 AGOSTO 2023'!BA196</f>
        <v>0</v>
      </c>
      <c r="F37" s="333">
        <f>'PPTO AL 31 AGOSTO 2023'!BD196</f>
        <v>0</v>
      </c>
      <c r="G37" s="520">
        <f>'PPTO AL 31 AGOSTO 2023'!BE196</f>
        <v>0</v>
      </c>
      <c r="H37" s="520">
        <f>'PPTO AL 31 AGOSTO 2023'!BG196</f>
        <v>0</v>
      </c>
    </row>
    <row r="38" spans="1:8" hidden="1" x14ac:dyDescent="0.3">
      <c r="A38" s="464">
        <f>'PPTO AL 31 AGOSTO 2023'!A197</f>
        <v>50102</v>
      </c>
      <c r="B38" s="460" t="str">
        <f>'PPTO AL 31 AGOSTO 2023'!AA197</f>
        <v>Equipo de transporte</v>
      </c>
      <c r="C38" s="333">
        <f>'PPTO AL 31 AGOSTO 2023'!AY197</f>
        <v>0</v>
      </c>
      <c r="D38" s="333">
        <f>'PPTO AL 31 AGOSTO 2023'!AZ197</f>
        <v>0</v>
      </c>
      <c r="E38" s="333">
        <f>'PPTO AL 31 AGOSTO 2023'!BA197</f>
        <v>0</v>
      </c>
      <c r="F38" s="333">
        <f>'PPTO AL 31 AGOSTO 2023'!BD197</f>
        <v>0</v>
      </c>
      <c r="G38" s="520">
        <f>'PPTO AL 31 AGOSTO 2023'!BE197</f>
        <v>0</v>
      </c>
      <c r="H38" s="520">
        <f>'PPTO AL 31 AGOSTO 2023'!BG197</f>
        <v>0</v>
      </c>
    </row>
    <row r="39" spans="1:8" hidden="1" x14ac:dyDescent="0.3">
      <c r="A39" s="464" t="str">
        <f>'PPTO AL 31 AGOSTO 2023'!A198</f>
        <v>E-50103</v>
      </c>
      <c r="B39" s="460" t="s">
        <v>633</v>
      </c>
      <c r="C39" s="333">
        <f>'PPTO AL 31 AGOSTO 2023'!AY198</f>
        <v>0</v>
      </c>
      <c r="D39" s="333">
        <f>'PPTO AL 31 AGOSTO 2023'!AZ198</f>
        <v>0</v>
      </c>
      <c r="E39" s="333">
        <f>'PPTO AL 31 AGOSTO 2023'!BA198</f>
        <v>0</v>
      </c>
      <c r="F39" s="333">
        <f>'PPTO AL 31 AGOSTO 2023'!BD198</f>
        <v>0</v>
      </c>
      <c r="G39" s="520">
        <f>'PPTO AL 31 AGOSTO 2023'!BE198</f>
        <v>0</v>
      </c>
      <c r="H39" s="520">
        <f>'PPTO AL 31 AGOSTO 2023'!BG198</f>
        <v>0</v>
      </c>
    </row>
    <row r="40" spans="1:8" hidden="1" x14ac:dyDescent="0.3">
      <c r="A40" s="464" t="str">
        <f>'PPTO AL 31 AGOSTO 2023'!A199</f>
        <v>E-50104</v>
      </c>
      <c r="B40" s="460" t="s">
        <v>634</v>
      </c>
      <c r="C40" s="333">
        <f>'PPTO AL 31 AGOSTO 2023'!AY199</f>
        <v>0</v>
      </c>
      <c r="D40" s="333">
        <f>'PPTO AL 31 AGOSTO 2023'!AZ199</f>
        <v>0</v>
      </c>
      <c r="E40" s="333">
        <f>'PPTO AL 31 AGOSTO 2023'!BA199</f>
        <v>0</v>
      </c>
      <c r="F40" s="333">
        <f>'PPTO AL 31 AGOSTO 2023'!BD199</f>
        <v>0</v>
      </c>
      <c r="G40" s="520">
        <v>0</v>
      </c>
      <c r="H40" s="520">
        <v>0</v>
      </c>
    </row>
    <row r="41" spans="1:8" x14ac:dyDescent="0.3">
      <c r="A41" s="464" t="str">
        <f>'PPTO AL 31 AGOSTO 2023'!A200</f>
        <v>E-50105</v>
      </c>
      <c r="B41" s="460" t="s">
        <v>635</v>
      </c>
      <c r="C41" s="333">
        <f>'PPTO AL 31 AGOSTO 2023'!AY200</f>
        <v>0</v>
      </c>
      <c r="D41" s="333">
        <f>'PPTO AL 31 AGOSTO 2023'!AZ200</f>
        <v>0</v>
      </c>
      <c r="E41" s="333">
        <f>'PPTO AL 31 AGOSTO 2023'!BA200</f>
        <v>0</v>
      </c>
      <c r="F41" s="333">
        <f>'PPTO AL 31 AGOSTO 2023'!BD200</f>
        <v>0</v>
      </c>
      <c r="G41" s="520">
        <f>'PPTO AL 31 AGOSTO 2023'!BE200</f>
        <v>0</v>
      </c>
      <c r="H41" s="520">
        <f>'PPTO AL 31 AGOSTO 2023'!BG200</f>
        <v>0</v>
      </c>
    </row>
    <row r="42" spans="1:8" hidden="1" x14ac:dyDescent="0.3">
      <c r="A42" s="464">
        <f>'PPTO AL 31 AGOSTO 2023'!A201</f>
        <v>50106</v>
      </c>
      <c r="B42" s="460" t="str">
        <f>'PPTO AL 31 AGOSTO 2023'!AA201</f>
        <v>Equipo sanitario, de laboratorio e investigación</v>
      </c>
      <c r="C42" s="333">
        <f>'PPTO AL 31 AGOSTO 2023'!AY201</f>
        <v>0</v>
      </c>
      <c r="D42" s="333">
        <f>'PPTO AL 31 AGOSTO 2023'!AZ201</f>
        <v>0</v>
      </c>
      <c r="E42" s="333">
        <f>'PPTO AL 31 AGOSTO 2023'!BA201</f>
        <v>0</v>
      </c>
      <c r="F42" s="333">
        <f>'PPTO AL 31 AGOSTO 2023'!BD201</f>
        <v>0</v>
      </c>
      <c r="G42" s="523" t="s">
        <v>0</v>
      </c>
      <c r="H42" s="523" t="s">
        <v>0</v>
      </c>
    </row>
    <row r="43" spans="1:8" hidden="1" x14ac:dyDescent="0.3">
      <c r="A43" s="464">
        <f>'PPTO AL 31 AGOSTO 2023'!A202</f>
        <v>50107</v>
      </c>
      <c r="B43" s="460" t="str">
        <f>'PPTO AL 31 AGOSTO 2023'!AA202</f>
        <v>Equipo y mobiliario educacional, deportivo y recreativo</v>
      </c>
      <c r="C43" s="333">
        <f>'PPTO AL 31 AGOSTO 2023'!AY202</f>
        <v>0</v>
      </c>
      <c r="D43" s="333">
        <f>'PPTO AL 31 AGOSTO 2023'!AZ202</f>
        <v>0</v>
      </c>
      <c r="E43" s="333">
        <f>'PPTO AL 31 AGOSTO 2023'!BA202</f>
        <v>0</v>
      </c>
      <c r="F43" s="333">
        <f>'PPTO AL 31 AGOSTO 2023'!BD202</f>
        <v>0</v>
      </c>
      <c r="G43" s="520" t="s">
        <v>0</v>
      </c>
      <c r="H43" s="520" t="s">
        <v>0</v>
      </c>
    </row>
    <row r="44" spans="1:8" hidden="1" x14ac:dyDescent="0.3">
      <c r="A44" s="464">
        <f>'PPTO AL 31 AGOSTO 2023'!A203</f>
        <v>50199</v>
      </c>
      <c r="B44" s="460" t="str">
        <f>'PPTO AL 31 AGOSTO 2023'!AA203</f>
        <v>Maquinaria, equipo y mobiliario diverso</v>
      </c>
      <c r="C44" s="333">
        <f>'PPTO AL 31 AGOSTO 2023'!AY203</f>
        <v>0</v>
      </c>
      <c r="D44" s="333">
        <f>'PPTO AL 31 AGOSTO 2023'!AZ203</f>
        <v>0</v>
      </c>
      <c r="E44" s="333">
        <f>'PPTO AL 31 AGOSTO 2023'!BA203</f>
        <v>0</v>
      </c>
      <c r="F44" s="333">
        <f>'PPTO AL 31 AGOSTO 2023'!BD203</f>
        <v>0</v>
      </c>
      <c r="G44" s="520">
        <f>'PPTO AL 31 AGOSTO 2023'!BE203</f>
        <v>0</v>
      </c>
      <c r="H44" s="520">
        <f>'PPTO AL 31 AGOSTO 2023'!BG203</f>
        <v>0</v>
      </c>
    </row>
    <row r="45" spans="1:8" x14ac:dyDescent="0.3">
      <c r="A45" s="464" t="str">
        <f>'PPTO AL 31 AGOSTO 2023'!A221</f>
        <v>E-59903</v>
      </c>
      <c r="B45" s="460" t="s">
        <v>636</v>
      </c>
      <c r="C45" s="333">
        <f>'PPTO AL 31 AGOSTO 2023'!AY204</f>
        <v>0</v>
      </c>
      <c r="D45" s="333">
        <f>'PPTO AL 31 AGOSTO 2023'!AZ204</f>
        <v>0</v>
      </c>
      <c r="E45" s="333">
        <f>'PPTO AL 31 AGOSTO 2023'!BA204</f>
        <v>0</v>
      </c>
      <c r="F45" s="333">
        <f>'PPTO AL 31 AGOSTO 2023'!BB204</f>
        <v>0</v>
      </c>
      <c r="G45" s="520">
        <f>'PPTO AL 31 AGOSTO 2023'!BE221</f>
        <v>0</v>
      </c>
      <c r="H45" s="520">
        <f>'PPTO AL 31 AGOSTO 2023'!BG221</f>
        <v>0</v>
      </c>
    </row>
    <row r="46" spans="1:8" x14ac:dyDescent="0.3">
      <c r="A46" s="457">
        <v>6</v>
      </c>
      <c r="B46" s="456" t="s">
        <v>220</v>
      </c>
      <c r="C46" s="459">
        <f>'PPTO AL 31 AGOSTO 2023'!AY223</f>
        <v>248122717</v>
      </c>
      <c r="D46" s="459">
        <f>'PPTO AL 31 AGOSTO 2023'!AZ223</f>
        <v>164376588.82999998</v>
      </c>
      <c r="E46" s="459">
        <f>'PPTO AL 31 AGOSTO 2023'!BA223</f>
        <v>47165659.890000001</v>
      </c>
      <c r="F46" s="459">
        <f>'PPTO AL 31 AGOSTO 2023'!BD223</f>
        <v>36580468.280000001</v>
      </c>
      <c r="G46" s="519">
        <f>(C46-F46)/C46</f>
        <v>0.85257106353546819</v>
      </c>
      <c r="H46" s="521">
        <f>D46/C46</f>
        <v>0.66248101269179627</v>
      </c>
    </row>
    <row r="47" spans="1:8" ht="18.600000000000001" customHeight="1" x14ac:dyDescent="0.3">
      <c r="A47" s="518">
        <f>'PPTO AL 31 AGOSTO 2023'!A224</f>
        <v>601</v>
      </c>
      <c r="B47" s="465" t="str">
        <f>'PPTO AL 31 AGOSTO 2023'!AA224</f>
        <v>TRANSF. CORRIENTES AL SECTOR PÚBLICO</v>
      </c>
      <c r="C47" s="333">
        <f>'PPTO AL 31 AGOSTO 2023'!AY224</f>
        <v>22762389</v>
      </c>
      <c r="D47" s="333">
        <f>'PPTO AL 31 AGOSTO 2023'!AZ224</f>
        <v>12754235.02</v>
      </c>
      <c r="E47" s="333">
        <f>'PPTO AL 31 AGOSTO 2023'!BA224</f>
        <v>8345764.9799999995</v>
      </c>
      <c r="F47" s="333">
        <f>'PPTO AL 31 AGOSTO 2023'!BD224</f>
        <v>1662389</v>
      </c>
      <c r="G47" s="520">
        <f>'PPTO AL 31 AGOSTO 2023'!BE224</f>
        <v>0.92696772733301414</v>
      </c>
      <c r="H47" s="520">
        <f>'PPTO AL 31 AGOSTO 2023'!BG224</f>
        <v>0.56032058058580758</v>
      </c>
    </row>
    <row r="48" spans="1:8" ht="18.600000000000001" hidden="1" customHeight="1" x14ac:dyDescent="0.3">
      <c r="A48" s="518">
        <f>'PPTO AL 31 AGOSTO 2023'!A236</f>
        <v>602</v>
      </c>
      <c r="B48" s="465" t="str">
        <f>'PPTO AL 31 AGOSTO 2023'!AA236</f>
        <v>TRANSF. CORRIENTES A PERSONAS</v>
      </c>
      <c r="C48" s="333">
        <f>'PPTO AL 31 AGOSTO 2023'!AY236</f>
        <v>0</v>
      </c>
      <c r="D48" s="333">
        <f>'PPTO AL 31 AGOSTO 2023'!AZ236</f>
        <v>0</v>
      </c>
      <c r="E48" s="333">
        <f>'PPTO AL 31 AGOSTO 2023'!BA236</f>
        <v>0</v>
      </c>
      <c r="F48" s="333">
        <f>'PPTO AL 31 AGOSTO 2023'!BD236</f>
        <v>0</v>
      </c>
      <c r="G48" s="520">
        <f>'PPTO AL 31 AGOSTO 2023'!BE236</f>
        <v>0</v>
      </c>
      <c r="H48" s="520">
        <f>'PPTO AL 31 AGOSTO 2023'!BG236</f>
        <v>0</v>
      </c>
    </row>
    <row r="49" spans="1:8" ht="18.600000000000001" customHeight="1" x14ac:dyDescent="0.3">
      <c r="A49" s="518">
        <f>'PPTO AL 31 AGOSTO 2023'!A241</f>
        <v>603</v>
      </c>
      <c r="B49" s="465" t="str">
        <f>'PPTO AL 31 AGOSTO 2023'!AA241</f>
        <v xml:space="preserve">PRESTACIONES </v>
      </c>
      <c r="C49" s="333">
        <f>'PPTO AL 31 AGOSTO 2023'!AY241</f>
        <v>43296852</v>
      </c>
      <c r="D49" s="333">
        <f>'PPTO AL 31 AGOSTO 2023'!AZ241</f>
        <v>6379286.0499999998</v>
      </c>
      <c r="E49" s="333">
        <f>'PPTO AL 31 AGOSTO 2023'!BA241</f>
        <v>1999486.67</v>
      </c>
      <c r="F49" s="333">
        <f>'PPTO AL 31 AGOSTO 2023'!BD241</f>
        <v>34918079.280000001</v>
      </c>
      <c r="G49" s="520">
        <f>'PPTO AL 31 AGOSTO 2023'!BE241</f>
        <v>0.19351921289797233</v>
      </c>
      <c r="H49" s="520">
        <f>'PPTO AL 31 AGOSTO 2023'!BG241</f>
        <v>0.14733833420499023</v>
      </c>
    </row>
    <row r="50" spans="1:8" ht="28.2" hidden="1" customHeight="1" x14ac:dyDescent="0.3">
      <c r="A50" s="518">
        <f>'PPTO AL 31 AGOSTO 2023'!A248</f>
        <v>604</v>
      </c>
      <c r="B50" s="465" t="str">
        <f>'PPTO AL 31 AGOSTO 2023'!AA248</f>
        <v>TRANSFERENCIAS CORRIENTES A ENTIDADES PRIVADAS SIN FINES DE LUCRO</v>
      </c>
      <c r="C50" s="333">
        <f>'PPTO AL 31 AGOSTO 2023'!AB248</f>
        <v>0</v>
      </c>
      <c r="D50" s="333">
        <f>'PPTO AL 31 AGOSTO 2023'!AC248</f>
        <v>0</v>
      </c>
      <c r="E50" s="333">
        <f>'PPTO AL 31 AGOSTO 2023'!AD248</f>
        <v>0</v>
      </c>
      <c r="F50" s="333">
        <f>'PPTO AL 31 AGOSTO 2023'!AE248</f>
        <v>0</v>
      </c>
      <c r="G50" s="520">
        <f>'PPTO AL 31 AGOSTO 2023'!AF248</f>
        <v>0</v>
      </c>
      <c r="H50" s="520">
        <f>'PPTO AL 31 AGOSTO 2023'!BG248</f>
        <v>0</v>
      </c>
    </row>
    <row r="51" spans="1:8" ht="18" hidden="1" customHeight="1" x14ac:dyDescent="0.3">
      <c r="A51" s="518">
        <f>'PPTO AL 31 AGOSTO 2023'!A253</f>
        <v>605</v>
      </c>
      <c r="B51" s="465" t="str">
        <f>'PPTO AL 31 AGOSTO 2023'!AA253</f>
        <v>TRANSFERENCIAS CORRIENTES A EMPRESAS PRIVADAS</v>
      </c>
      <c r="C51" s="333">
        <f>'PPTO AL 31 AGOSTO 2023'!AY253</f>
        <v>0</v>
      </c>
      <c r="D51" s="333">
        <f>'PPTO AL 31 AGOSTO 2023'!AZ253</f>
        <v>0</v>
      </c>
      <c r="E51" s="333">
        <f>'PPTO AL 31 AGOSTO 2023'!BA253</f>
        <v>0</v>
      </c>
      <c r="F51" s="333">
        <f>'PPTO AL 31 AGOSTO 2023'!BD253</f>
        <v>0</v>
      </c>
      <c r="G51" s="520">
        <f>'PPTO AL 31 AGOSTO 2023'!BE253</f>
        <v>0</v>
      </c>
      <c r="H51" s="520" t="str">
        <f>'PPTO AL 31 AGOSTO 2023'!BG253</f>
        <v xml:space="preserve"> </v>
      </c>
    </row>
    <row r="52" spans="1:8" ht="18" hidden="1" customHeight="1" x14ac:dyDescent="0.3">
      <c r="A52" s="518">
        <f>'PPTO AL 31 AGOSTO 2023'!A255</f>
        <v>606</v>
      </c>
      <c r="B52" s="465" t="str">
        <f>'PPTO AL 31 AGOSTO 2023'!AA255</f>
        <v>OTRAS TRANSF. CORRIENTES AL SECTOR PRIVADO</v>
      </c>
      <c r="C52" s="333">
        <f>'PPTO AL 31 AGOSTO 2023'!AY255</f>
        <v>77707611</v>
      </c>
      <c r="D52" s="333">
        <f>'PPTO AL 31 AGOSTO 2023'!AZ255</f>
        <v>40887202.759999998</v>
      </c>
      <c r="E52" s="333">
        <f>'PPTO AL 31 AGOSTO 2023'!BA255</f>
        <v>36820408.240000002</v>
      </c>
      <c r="F52" s="333">
        <f>'PPTO AL 31 AGOSTO 2023'!BD255</f>
        <v>0</v>
      </c>
      <c r="G52" s="520">
        <f>'PPTO AL 31 AGOSTO 2023'!BE255</f>
        <v>1</v>
      </c>
      <c r="H52" s="520">
        <f>'PPTO AL 31 AGOSTO 2023'!BG255</f>
        <v>0.52616728572443183</v>
      </c>
    </row>
    <row r="53" spans="1:8" ht="18" customHeight="1" x14ac:dyDescent="0.3">
      <c r="A53" s="518">
        <f>'PPTO AL 31 AGOSTO 2023'!A258</f>
        <v>607</v>
      </c>
      <c r="B53" s="465" t="str">
        <f>'PPTO AL 31 AGOSTO 2023'!AA258</f>
        <v>TRANSFERENCIAS CORRIENTES AL SECTOR EXTERNO</v>
      </c>
      <c r="C53" s="333">
        <f>'PPTO AL 31 AGOSTO 2023'!AY258</f>
        <v>104355865</v>
      </c>
      <c r="D53" s="333">
        <f>'PPTO AL 31 AGOSTO 2023'!AZ258</f>
        <v>104355865</v>
      </c>
      <c r="E53" s="333">
        <f>'PPTO AL 31 AGOSTO 2023'!BA258</f>
        <v>0</v>
      </c>
      <c r="F53" s="333">
        <f>'PPTO AL 31 AGOSTO 2023'!BD258</f>
        <v>0</v>
      </c>
      <c r="G53" s="520">
        <f>'PPTO AL 31 AGOSTO 2023'!BE258</f>
        <v>1</v>
      </c>
      <c r="H53" s="520">
        <f>'PPTO AL 31 AGOSTO 2023'!BG258</f>
        <v>1</v>
      </c>
    </row>
    <row r="54" spans="1:8" ht="18" customHeight="1" x14ac:dyDescent="0.3">
      <c r="A54" s="457">
        <v>9</v>
      </c>
      <c r="B54" s="456" t="s">
        <v>294</v>
      </c>
      <c r="C54" s="459">
        <f>+'PPTO AL 31 AGOSTO 2023'!AY297</f>
        <v>0</v>
      </c>
      <c r="D54" s="459">
        <f>+'PPTO AL 31 AGOSTO 2023'!AZ297</f>
        <v>0</v>
      </c>
      <c r="E54" s="459">
        <f>+'PPTO AL 31 AGOSTO 2023'!BA297</f>
        <v>0</v>
      </c>
      <c r="F54" s="459">
        <f>+'PPTO AL 31 AGOSTO 2023'!BD297</f>
        <v>0</v>
      </c>
      <c r="G54" s="519">
        <f>IFERROR(((C54-F54)/C54),0)</f>
        <v>0</v>
      </c>
      <c r="H54" s="521">
        <f>IFERROR((D54/C54),0)</f>
        <v>0</v>
      </c>
    </row>
    <row r="55" spans="1:8" ht="18" customHeight="1" x14ac:dyDescent="0.3">
      <c r="A55" s="518" t="s">
        <v>630</v>
      </c>
      <c r="B55" s="465" t="s">
        <v>637</v>
      </c>
      <c r="C55" s="333">
        <f>+'PPTO AL 31 AGOSTO 2023'!AY301</f>
        <v>0</v>
      </c>
      <c r="D55" s="333">
        <f>+'PPTO AL 31 AGOSTO 2023'!AZ301</f>
        <v>0</v>
      </c>
      <c r="E55" s="333">
        <f>+'PPTO AL 31 AGOSTO 2023'!BA301</f>
        <v>0</v>
      </c>
      <c r="F55" s="333">
        <f>+'PPTO AL 31 AGOSTO 2023'!BD301</f>
        <v>0</v>
      </c>
      <c r="G55" s="520">
        <f>+'PPTO AL 31 AGOSTO 2023'!BE301</f>
        <v>0</v>
      </c>
      <c r="H55" s="520">
        <f>+'PPTO AL 31 AGOSTO 2023'!BG301</f>
        <v>0</v>
      </c>
    </row>
    <row r="56" spans="1:8" ht="17.25" customHeight="1" x14ac:dyDescent="0.55000000000000004">
      <c r="A56" s="466"/>
      <c r="B56" s="76"/>
      <c r="C56" s="467"/>
      <c r="D56" s="467"/>
      <c r="E56" s="467"/>
      <c r="F56" s="467"/>
      <c r="G56" s="524"/>
      <c r="H56" s="524"/>
    </row>
    <row r="57" spans="1:8" ht="22.2" customHeight="1" thickBot="1" x14ac:dyDescent="0.35">
      <c r="A57" s="289"/>
      <c r="B57" s="290" t="s">
        <v>11</v>
      </c>
      <c r="C57" s="291">
        <f>'PPTO AL 31 AGOSTO 2023'!AY11</f>
        <v>1928274677</v>
      </c>
      <c r="D57" s="291">
        <f>'PPTO AL 31 AGOSTO 2023'!AZ11</f>
        <v>1042005383.6899998</v>
      </c>
      <c r="E57" s="291">
        <f>'PPTO AL 31 AGOSTO 2023'!BA11</f>
        <v>193854110.40999997</v>
      </c>
      <c r="F57" s="291">
        <f>'PPTO AL 31 AGOSTO 2023'!BD11</f>
        <v>692415182.9000001</v>
      </c>
      <c r="G57" s="525">
        <f>(C57-F57)/C57</f>
        <v>0.64091465227492583</v>
      </c>
      <c r="H57" s="525">
        <f>D57/C57</f>
        <v>0.54038223709453392</v>
      </c>
    </row>
    <row r="58" spans="1:8" ht="15" thickTop="1" x14ac:dyDescent="0.3"/>
    <row r="59" spans="1:8" x14ac:dyDescent="0.3">
      <c r="B59" s="539"/>
    </row>
    <row r="62" spans="1:8" x14ac:dyDescent="0.3">
      <c r="C62" s="331"/>
    </row>
  </sheetData>
  <mergeCells count="11">
    <mergeCell ref="A1:H1"/>
    <mergeCell ref="D6:D7"/>
    <mergeCell ref="A6:B6"/>
    <mergeCell ref="E6:E7"/>
    <mergeCell ref="F6:F7"/>
    <mergeCell ref="G6:G7"/>
    <mergeCell ref="C6:C7"/>
    <mergeCell ref="A2:H2"/>
    <mergeCell ref="A3:H3"/>
    <mergeCell ref="A4:H4"/>
    <mergeCell ref="H6:H7"/>
  </mergeCells>
  <phoneticPr fontId="65" type="noConversion"/>
  <printOptions horizontalCentered="1" verticalCentered="1"/>
  <pageMargins left="0.70866141732283472" right="0.70866141732283472" top="0.74803149606299213" bottom="0.74803149606299213" header="0.31496062992125984" footer="0.31496062992125984"/>
  <pageSetup paperSize="9" scale="57"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D25"/>
  <sheetViews>
    <sheetView workbookViewId="0">
      <selection activeCell="A26" sqref="A26"/>
    </sheetView>
  </sheetViews>
  <sheetFormatPr baseColWidth="10" defaultRowHeight="14.4" x14ac:dyDescent="0.3"/>
  <cols>
    <col min="1" max="1" width="31.109375" customWidth="1"/>
    <col min="2" max="2" width="18.88671875" customWidth="1"/>
    <col min="3" max="3" width="22.109375" customWidth="1"/>
    <col min="4" max="4" width="15.109375" customWidth="1"/>
    <col min="5" max="5" width="23.6640625" customWidth="1"/>
  </cols>
  <sheetData>
    <row r="3" spans="1:4" x14ac:dyDescent="0.3">
      <c r="A3" s="850" t="s">
        <v>1</v>
      </c>
      <c r="B3" s="850"/>
      <c r="C3" s="850"/>
      <c r="D3" s="850"/>
    </row>
    <row r="4" spans="1:4" x14ac:dyDescent="0.3">
      <c r="A4" t="s">
        <v>376</v>
      </c>
    </row>
    <row r="5" spans="1:4" x14ac:dyDescent="0.3">
      <c r="A5" s="850" t="s">
        <v>424</v>
      </c>
      <c r="B5" s="850"/>
      <c r="C5" s="850"/>
      <c r="D5" s="850"/>
    </row>
    <row r="8" spans="1:4" ht="18.600000000000001" thickBot="1" x14ac:dyDescent="0.4">
      <c r="A8" s="101"/>
      <c r="B8" s="848">
        <v>2012</v>
      </c>
      <c r="C8" s="848"/>
      <c r="D8" s="848"/>
    </row>
    <row r="9" spans="1:4" x14ac:dyDescent="0.3">
      <c r="A9" s="100" t="s">
        <v>327</v>
      </c>
      <c r="B9" s="103" t="s">
        <v>325</v>
      </c>
      <c r="C9" s="103" t="s">
        <v>326</v>
      </c>
      <c r="D9" s="101" t="s">
        <v>329</v>
      </c>
    </row>
    <row r="10" spans="1:4" x14ac:dyDescent="0.3">
      <c r="A10" s="101"/>
      <c r="B10" s="101"/>
      <c r="C10" s="101"/>
      <c r="D10" s="101"/>
    </row>
    <row r="11" spans="1:4" x14ac:dyDescent="0.3">
      <c r="A11" t="s">
        <v>317</v>
      </c>
      <c r="B11" s="102">
        <f>RESUMENxPartida!V11</f>
        <v>1601879733</v>
      </c>
      <c r="C11" s="102">
        <f>RESUMENxPartida!W11</f>
        <v>861276757.81999993</v>
      </c>
      <c r="D11" s="104">
        <f>C11/B11</f>
        <v>0.53766630545165894</v>
      </c>
    </row>
    <row r="12" spans="1:4" x14ac:dyDescent="0.3">
      <c r="A12" t="s">
        <v>318</v>
      </c>
      <c r="B12" s="102">
        <f>RESUMENxPartida!V12</f>
        <v>76339027</v>
      </c>
      <c r="C12" s="102">
        <f>RESUMENxPartida!W12</f>
        <v>16020848.039999999</v>
      </c>
      <c r="D12" s="104">
        <f>C12/B12</f>
        <v>0.20986445163887141</v>
      </c>
    </row>
    <row r="13" spans="1:4" x14ac:dyDescent="0.3">
      <c r="A13" t="s">
        <v>320</v>
      </c>
      <c r="B13" s="102">
        <f>RESUMENxPartida!V13</f>
        <v>1933200</v>
      </c>
      <c r="C13" s="102">
        <f>RESUMENxPartida!W13</f>
        <v>331189</v>
      </c>
      <c r="D13" s="104">
        <f>C13/B13</f>
        <v>0.17131647010138631</v>
      </c>
    </row>
    <row r="14" spans="1:4" x14ac:dyDescent="0.3">
      <c r="A14" t="s">
        <v>321</v>
      </c>
      <c r="B14" s="102">
        <f>RESUMENxPartida!V16</f>
        <v>0</v>
      </c>
      <c r="C14" s="102">
        <f>RESUMENxPartida!W16</f>
        <v>0</v>
      </c>
      <c r="D14" s="104" t="e">
        <f>C14/B14</f>
        <v>#DIV/0!</v>
      </c>
    </row>
    <row r="15" spans="1:4" x14ac:dyDescent="0.3">
      <c r="A15" t="s">
        <v>322</v>
      </c>
      <c r="B15" s="102">
        <f>RESUMENxPartida!V17-'PPTO AL 31 AGOSTO 2023'!AY227</f>
        <v>248122717</v>
      </c>
      <c r="C15" s="102">
        <f>RESUMENxPartida!W17-'PPTO AL 31 AGOSTO 2023'!AZ227</f>
        <v>164376588.82999998</v>
      </c>
      <c r="D15" s="104">
        <f>C15/B15</f>
        <v>0.66248101269179627</v>
      </c>
    </row>
    <row r="16" spans="1:4" x14ac:dyDescent="0.3">
      <c r="B16" s="102"/>
      <c r="C16" s="102"/>
      <c r="D16" s="104"/>
    </row>
    <row r="17" spans="1:4" x14ac:dyDescent="0.3">
      <c r="A17" t="s">
        <v>323</v>
      </c>
      <c r="B17" s="102"/>
      <c r="C17" s="102"/>
      <c r="D17" s="104"/>
    </row>
    <row r="18" spans="1:4" x14ac:dyDescent="0.3">
      <c r="B18" s="102"/>
      <c r="C18" s="102"/>
      <c r="D18" s="104"/>
    </row>
    <row r="19" spans="1:4" x14ac:dyDescent="0.3">
      <c r="A19" t="s">
        <v>324</v>
      </c>
      <c r="B19" s="102">
        <f>'PPTO AL 31 AGOSTO 2023'!AY227</f>
        <v>0</v>
      </c>
      <c r="C19" s="102">
        <f>'PPTO AL 31 AGOSTO 2023'!AZ227</f>
        <v>0</v>
      </c>
      <c r="D19" s="104" t="e">
        <f>C19/B19</f>
        <v>#DIV/0!</v>
      </c>
    </row>
    <row r="20" spans="1:4" x14ac:dyDescent="0.3">
      <c r="B20" s="102"/>
      <c r="C20" s="102"/>
      <c r="D20" s="104"/>
    </row>
    <row r="21" spans="1:4" ht="15" thickBot="1" x14ac:dyDescent="0.35">
      <c r="A21" s="121" t="s">
        <v>417</v>
      </c>
      <c r="B21" s="122">
        <f>SUM(B11:B20)</f>
        <v>1928274677</v>
      </c>
      <c r="C21" s="122">
        <f>SUM(C11:C20)</f>
        <v>1042005383.6899998</v>
      </c>
      <c r="D21" s="123">
        <f>C21/B21</f>
        <v>0.54038223709453392</v>
      </c>
    </row>
    <row r="23" spans="1:4" x14ac:dyDescent="0.3">
      <c r="A23" t="s">
        <v>328</v>
      </c>
    </row>
    <row r="25" spans="1:4" ht="28.5" customHeight="1" x14ac:dyDescent="0.3">
      <c r="A25" s="849" t="s">
        <v>425</v>
      </c>
      <c r="B25" s="849"/>
      <c r="C25" s="849"/>
      <c r="D25" s="849"/>
    </row>
  </sheetData>
  <mergeCells count="4">
    <mergeCell ref="B8:D8"/>
    <mergeCell ref="A25:D25"/>
    <mergeCell ref="A3:D3"/>
    <mergeCell ref="A5:D5"/>
  </mergeCells>
  <phoneticPr fontId="65"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M32"/>
  <sheetViews>
    <sheetView topLeftCell="A5" workbookViewId="0">
      <selection activeCell="I30" sqref="I30"/>
    </sheetView>
  </sheetViews>
  <sheetFormatPr baseColWidth="10" defaultRowHeight="14.4" x14ac:dyDescent="0.3"/>
  <cols>
    <col min="1" max="1" width="20.6640625" bestFit="1" customWidth="1"/>
    <col min="2" max="2" width="15.44140625" customWidth="1"/>
    <col min="11" max="11" width="4" bestFit="1" customWidth="1"/>
  </cols>
  <sheetData>
    <row r="2" spans="1:13" x14ac:dyDescent="0.3">
      <c r="A2" s="854" t="s">
        <v>407</v>
      </c>
      <c r="B2" s="854"/>
      <c r="C2" s="854"/>
      <c r="D2" s="854"/>
      <c r="E2" s="854"/>
      <c r="F2" s="854"/>
      <c r="G2" s="854"/>
      <c r="H2" s="124"/>
    </row>
    <row r="3" spans="1:13" x14ac:dyDescent="0.3">
      <c r="A3" s="854" t="s">
        <v>378</v>
      </c>
      <c r="B3" s="854"/>
      <c r="C3" s="854"/>
      <c r="D3" s="854"/>
      <c r="E3" s="854"/>
      <c r="F3" s="854"/>
      <c r="G3" s="854"/>
      <c r="H3" s="124"/>
    </row>
    <row r="4" spans="1:13" x14ac:dyDescent="0.3">
      <c r="A4" s="854" t="s">
        <v>379</v>
      </c>
      <c r="B4" s="854"/>
      <c r="C4" s="854"/>
      <c r="D4" s="854"/>
      <c r="E4" s="854"/>
      <c r="F4" s="854"/>
      <c r="G4" s="854"/>
      <c r="H4" s="124"/>
    </row>
    <row r="5" spans="1:13" x14ac:dyDescent="0.3">
      <c r="A5" s="854" t="s">
        <v>416</v>
      </c>
      <c r="B5" s="854"/>
      <c r="C5" s="854"/>
      <c r="D5" s="854"/>
      <c r="E5" s="854"/>
      <c r="F5" s="854"/>
      <c r="G5" s="854"/>
      <c r="H5" s="124"/>
    </row>
    <row r="6" spans="1:13" x14ac:dyDescent="0.3">
      <c r="A6" s="855" t="s">
        <v>381</v>
      </c>
      <c r="B6" s="855"/>
      <c r="C6" s="855"/>
      <c r="D6" s="855"/>
      <c r="E6" s="125"/>
      <c r="F6" s="125"/>
      <c r="G6" s="125"/>
      <c r="H6" s="125"/>
    </row>
    <row r="7" spans="1:13" ht="15" thickBot="1" x14ac:dyDescent="0.35">
      <c r="A7" s="126"/>
      <c r="B7" s="856">
        <v>2007</v>
      </c>
      <c r="C7" s="856"/>
      <c r="D7" s="856"/>
      <c r="E7" s="857">
        <v>2008</v>
      </c>
      <c r="F7" s="857"/>
      <c r="G7" s="857"/>
      <c r="H7" s="127"/>
    </row>
    <row r="8" spans="1:13" x14ac:dyDescent="0.3">
      <c r="A8" s="126"/>
      <c r="B8" s="127"/>
      <c r="C8" s="127"/>
      <c r="D8" s="127"/>
      <c r="E8" s="127"/>
      <c r="F8" s="127"/>
      <c r="G8" s="127"/>
      <c r="H8" s="127"/>
    </row>
    <row r="9" spans="1:13" x14ac:dyDescent="0.3">
      <c r="A9" s="126" t="s">
        <v>352</v>
      </c>
      <c r="B9" s="126" t="s">
        <v>382</v>
      </c>
      <c r="C9" s="126" t="s">
        <v>383</v>
      </c>
      <c r="D9" s="126" t="s">
        <v>329</v>
      </c>
      <c r="E9" s="126" t="s">
        <v>382</v>
      </c>
      <c r="F9" s="126" t="s">
        <v>383</v>
      </c>
      <c r="G9" s="126" t="s">
        <v>329</v>
      </c>
      <c r="H9" s="126" t="s">
        <v>384</v>
      </c>
      <c r="K9" s="149"/>
      <c r="L9" s="126" t="s">
        <v>329</v>
      </c>
      <c r="M9" s="126" t="s">
        <v>329</v>
      </c>
    </row>
    <row r="10" spans="1:13" ht="20.399999999999999" x14ac:dyDescent="0.3">
      <c r="A10" s="128"/>
      <c r="B10" s="129" t="s">
        <v>415</v>
      </c>
      <c r="C10" s="129"/>
      <c r="D10" s="129">
        <v>2007</v>
      </c>
      <c r="E10" s="129" t="s">
        <v>409</v>
      </c>
      <c r="F10" s="129"/>
      <c r="G10" s="129">
        <v>2008</v>
      </c>
      <c r="H10" s="129" t="s">
        <v>387</v>
      </c>
      <c r="K10" s="149"/>
      <c r="L10" s="126"/>
      <c r="M10" s="126"/>
    </row>
    <row r="11" spans="1:13" x14ac:dyDescent="0.3">
      <c r="A11" s="126"/>
      <c r="B11" s="126"/>
      <c r="C11" s="126"/>
      <c r="D11" s="126"/>
      <c r="E11" s="126"/>
      <c r="F11" s="126"/>
      <c r="G11" s="126"/>
      <c r="H11" s="126"/>
      <c r="K11" s="149"/>
      <c r="L11" s="126">
        <v>2007</v>
      </c>
      <c r="M11" s="126">
        <v>2008</v>
      </c>
    </row>
    <row r="12" spans="1:13" x14ac:dyDescent="0.3">
      <c r="A12" s="130"/>
      <c r="B12" s="130"/>
      <c r="C12" s="130"/>
      <c r="D12" s="130"/>
      <c r="E12" s="130"/>
      <c r="F12" s="130"/>
      <c r="G12" s="130"/>
      <c r="H12" s="130"/>
      <c r="K12" s="149"/>
      <c r="L12" s="130"/>
      <c r="M12" s="130"/>
    </row>
    <row r="13" spans="1:13" x14ac:dyDescent="0.3">
      <c r="A13" s="131" t="s">
        <v>388</v>
      </c>
      <c r="B13" s="132">
        <v>639844239</v>
      </c>
      <c r="C13" s="132">
        <v>414974206</v>
      </c>
      <c r="D13" s="135">
        <f>(C13/B13)*100</f>
        <v>64.855503997122028</v>
      </c>
      <c r="E13" s="134">
        <v>653683641</v>
      </c>
      <c r="F13" s="132">
        <v>552471576</v>
      </c>
      <c r="G13" s="135">
        <f>(F13/E13)*100</f>
        <v>84.516659336132903</v>
      </c>
      <c r="H13" s="135">
        <f t="shared" ref="H13:H24" si="0">G13-D13</f>
        <v>19.661155339010875</v>
      </c>
      <c r="K13" s="131">
        <v>0</v>
      </c>
      <c r="L13" s="133">
        <f t="shared" ref="L13:L22" si="1">D13</f>
        <v>64.855503997122028</v>
      </c>
      <c r="M13" s="133">
        <f>G13</f>
        <v>84.516659336132903</v>
      </c>
    </row>
    <row r="14" spans="1:13" x14ac:dyDescent="0.3">
      <c r="A14" s="131" t="s">
        <v>389</v>
      </c>
      <c r="B14" s="132">
        <v>508760000</v>
      </c>
      <c r="C14" s="132">
        <v>159984198</v>
      </c>
      <c r="D14" s="135">
        <f>(C14/B14)*100</f>
        <v>31.445907304033337</v>
      </c>
      <c r="E14" s="134">
        <v>716658472</v>
      </c>
      <c r="F14" s="132">
        <v>565075857</v>
      </c>
      <c r="G14" s="135">
        <f>(F14/E14)*100</f>
        <v>78.848695588991788</v>
      </c>
      <c r="H14" s="135">
        <f t="shared" si="0"/>
        <v>47.402788284958447</v>
      </c>
      <c r="K14" s="131">
        <v>1</v>
      </c>
      <c r="L14" s="133">
        <f t="shared" si="1"/>
        <v>31.445907304033337</v>
      </c>
      <c r="M14" s="133">
        <f t="shared" ref="M14:M22" si="2">G14</f>
        <v>78.848695588991788</v>
      </c>
    </row>
    <row r="15" spans="1:13" x14ac:dyDescent="0.3">
      <c r="A15" s="131" t="s">
        <v>390</v>
      </c>
      <c r="B15" s="132">
        <v>49560000</v>
      </c>
      <c r="C15" s="132">
        <v>36077139</v>
      </c>
      <c r="D15" s="135">
        <f>(C15/B15)*100</f>
        <v>72.794872881355928</v>
      </c>
      <c r="E15" s="134">
        <v>75028973</v>
      </c>
      <c r="F15" s="132">
        <v>48052572</v>
      </c>
      <c r="G15" s="135">
        <f>(F15/E15)*100</f>
        <v>64.045354852451467</v>
      </c>
      <c r="H15" s="135">
        <f t="shared" si="0"/>
        <v>-8.7495180289044612</v>
      </c>
      <c r="K15" s="131">
        <v>2</v>
      </c>
      <c r="L15" s="133">
        <f t="shared" si="1"/>
        <v>72.794872881355928</v>
      </c>
      <c r="M15" s="133">
        <f t="shared" si="2"/>
        <v>64.045354852451467</v>
      </c>
    </row>
    <row r="16" spans="1:13" x14ac:dyDescent="0.3">
      <c r="A16" s="131" t="s">
        <v>391</v>
      </c>
      <c r="B16" s="136">
        <v>0</v>
      </c>
      <c r="C16" s="136" t="s">
        <v>0</v>
      </c>
      <c r="D16" s="148" t="s">
        <v>0</v>
      </c>
      <c r="E16" s="136"/>
      <c r="F16" s="136">
        <v>0</v>
      </c>
      <c r="G16" s="148" t="s">
        <v>0</v>
      </c>
      <c r="H16" s="135" t="s">
        <v>0</v>
      </c>
      <c r="K16" s="131">
        <v>3</v>
      </c>
      <c r="L16" s="133" t="str">
        <f t="shared" si="1"/>
        <v xml:space="preserve"> </v>
      </c>
      <c r="M16" s="133" t="str">
        <f t="shared" si="2"/>
        <v xml:space="preserve"> </v>
      </c>
    </row>
    <row r="17" spans="1:13" x14ac:dyDescent="0.3">
      <c r="A17" s="131" t="s">
        <v>392</v>
      </c>
      <c r="B17" s="136">
        <v>0</v>
      </c>
      <c r="C17" s="136">
        <v>0</v>
      </c>
      <c r="D17" s="135" t="s">
        <v>0</v>
      </c>
      <c r="E17" s="136">
        <v>0</v>
      </c>
      <c r="F17" s="136">
        <v>0</v>
      </c>
      <c r="G17" s="148" t="s">
        <v>0</v>
      </c>
      <c r="H17" s="135" t="s">
        <v>0</v>
      </c>
      <c r="K17" s="131">
        <v>4</v>
      </c>
      <c r="L17" s="133" t="str">
        <f t="shared" si="1"/>
        <v xml:space="preserve"> </v>
      </c>
      <c r="M17" s="133" t="str">
        <f t="shared" si="2"/>
        <v xml:space="preserve"> </v>
      </c>
    </row>
    <row r="18" spans="1:13" x14ac:dyDescent="0.3">
      <c r="A18" s="130" t="s">
        <v>393</v>
      </c>
      <c r="B18" s="132">
        <v>139000000</v>
      </c>
      <c r="C18" s="136">
        <v>68393639</v>
      </c>
      <c r="D18" s="135">
        <f t="shared" ref="D18:D25" si="3">(C18/B18)*100</f>
        <v>49.204056834532373</v>
      </c>
      <c r="E18" s="134">
        <v>314310799</v>
      </c>
      <c r="F18" s="132">
        <v>290090575</v>
      </c>
      <c r="G18" s="135">
        <f>(F18/E18)*100</f>
        <v>92.294180130921944</v>
      </c>
      <c r="H18" s="135">
        <f t="shared" si="0"/>
        <v>43.090123296389571</v>
      </c>
      <c r="K18" s="131">
        <v>5</v>
      </c>
      <c r="L18" s="133">
        <f t="shared" si="1"/>
        <v>49.204056834532373</v>
      </c>
      <c r="M18" s="133">
        <f>G18</f>
        <v>92.294180130921944</v>
      </c>
    </row>
    <row r="19" spans="1:13" x14ac:dyDescent="0.3">
      <c r="A19" s="130" t="s">
        <v>394</v>
      </c>
      <c r="B19" s="132">
        <v>600500000</v>
      </c>
      <c r="C19" s="132">
        <v>598091472</v>
      </c>
      <c r="D19" s="135">
        <f t="shared" si="3"/>
        <v>99.598912905911746</v>
      </c>
      <c r="E19" s="134">
        <v>901255487</v>
      </c>
      <c r="F19" s="132">
        <v>887231079</v>
      </c>
      <c r="G19" s="135">
        <f>(F19/E19)*100</f>
        <v>98.443903177035537</v>
      </c>
      <c r="H19" s="135">
        <f t="shared" si="0"/>
        <v>-1.1550097288762089</v>
      </c>
      <c r="K19" s="131">
        <v>6</v>
      </c>
      <c r="L19" s="133">
        <f t="shared" si="1"/>
        <v>99.598912905911746</v>
      </c>
      <c r="M19" s="133">
        <f>G19</f>
        <v>98.443903177035537</v>
      </c>
    </row>
    <row r="20" spans="1:13" x14ac:dyDescent="0.3">
      <c r="A20" s="130" t="s">
        <v>395</v>
      </c>
      <c r="B20" s="136">
        <v>1003645000</v>
      </c>
      <c r="C20" s="136">
        <v>916895353</v>
      </c>
      <c r="D20" s="135">
        <f t="shared" si="3"/>
        <v>91.356540709115279</v>
      </c>
      <c r="E20" s="136">
        <v>861812782</v>
      </c>
      <c r="F20" s="136">
        <v>860853126</v>
      </c>
      <c r="G20" s="135">
        <f>(F20/E20)*100</f>
        <v>99.88864681285267</v>
      </c>
      <c r="H20" s="135">
        <f t="shared" si="0"/>
        <v>8.5321061037373909</v>
      </c>
      <c r="K20" s="131">
        <v>7</v>
      </c>
      <c r="L20" s="133">
        <f t="shared" si="1"/>
        <v>91.356540709115279</v>
      </c>
      <c r="M20" s="133">
        <f t="shared" si="2"/>
        <v>99.88864681285267</v>
      </c>
    </row>
    <row r="21" spans="1:13" x14ac:dyDescent="0.3">
      <c r="A21" s="130" t="s">
        <v>396</v>
      </c>
      <c r="B21" s="136">
        <v>0</v>
      </c>
      <c r="C21" s="136">
        <v>0</v>
      </c>
      <c r="D21" s="135" t="s">
        <v>0</v>
      </c>
      <c r="E21" s="136">
        <v>0</v>
      </c>
      <c r="F21" s="136">
        <v>0</v>
      </c>
      <c r="G21" s="148" t="s">
        <v>0</v>
      </c>
      <c r="H21" s="135" t="s">
        <v>0</v>
      </c>
      <c r="K21" s="131">
        <v>8</v>
      </c>
      <c r="L21" s="133" t="str">
        <f t="shared" si="1"/>
        <v xml:space="preserve"> </v>
      </c>
      <c r="M21" s="133" t="str">
        <f t="shared" si="2"/>
        <v xml:space="preserve"> </v>
      </c>
    </row>
    <row r="22" spans="1:13" x14ac:dyDescent="0.3">
      <c r="A22" s="130" t="s">
        <v>397</v>
      </c>
      <c r="B22" s="136">
        <v>0</v>
      </c>
      <c r="C22" s="136">
        <v>0</v>
      </c>
      <c r="D22" s="135" t="s">
        <v>0</v>
      </c>
      <c r="E22" s="136">
        <v>0</v>
      </c>
      <c r="F22" s="136">
        <v>0</v>
      </c>
      <c r="G22" s="148" t="s">
        <v>0</v>
      </c>
      <c r="H22" s="135" t="s">
        <v>0</v>
      </c>
      <c r="K22" s="131">
        <v>9</v>
      </c>
      <c r="L22" s="133" t="str">
        <f t="shared" si="1"/>
        <v xml:space="preserve"> </v>
      </c>
      <c r="M22" s="133" t="str">
        <f t="shared" si="2"/>
        <v xml:space="preserve"> </v>
      </c>
    </row>
    <row r="23" spans="1:13" x14ac:dyDescent="0.3">
      <c r="A23" s="130" t="s">
        <v>398</v>
      </c>
      <c r="B23" s="136">
        <v>0</v>
      </c>
      <c r="C23" s="136">
        <v>0</v>
      </c>
      <c r="D23" s="135" t="s">
        <v>0</v>
      </c>
      <c r="E23" s="136">
        <v>0</v>
      </c>
      <c r="F23" s="136">
        <v>0</v>
      </c>
      <c r="G23" s="148" t="s">
        <v>413</v>
      </c>
      <c r="H23" s="135" t="s">
        <v>0</v>
      </c>
      <c r="K23" s="131" t="s">
        <v>414</v>
      </c>
      <c r="L23" s="133">
        <f>E21</f>
        <v>0</v>
      </c>
      <c r="M23" s="133" t="str">
        <f>H21</f>
        <v xml:space="preserve"> </v>
      </c>
    </row>
    <row r="24" spans="1:13" x14ac:dyDescent="0.3">
      <c r="A24" s="130"/>
      <c r="B24" s="137"/>
      <c r="C24" s="137"/>
      <c r="D24" s="135"/>
      <c r="E24" s="137"/>
      <c r="F24" s="137"/>
      <c r="G24" s="148"/>
      <c r="H24" s="135">
        <f t="shared" si="0"/>
        <v>0</v>
      </c>
      <c r="K24" s="149"/>
      <c r="L24" s="133"/>
      <c r="M24" s="149"/>
    </row>
    <row r="25" spans="1:13" x14ac:dyDescent="0.3">
      <c r="A25" s="138" t="s">
        <v>399</v>
      </c>
      <c r="B25" s="139">
        <f>SUM(B13:B23)</f>
        <v>2941309239</v>
      </c>
      <c r="C25" s="139">
        <f>SUM(C13:C23)</f>
        <v>2194416007</v>
      </c>
      <c r="D25" s="135">
        <f t="shared" si="3"/>
        <v>74.606776394109033</v>
      </c>
      <c r="E25" s="139">
        <f>SUM(E13:E23)</f>
        <v>3522750154</v>
      </c>
      <c r="F25" s="139">
        <f>SUM(F13:F23)</f>
        <v>3203774785</v>
      </c>
      <c r="G25" s="135">
        <f>(F25/E25)*100</f>
        <v>90.94527414503662</v>
      </c>
      <c r="H25" s="139">
        <f>SUM(H13:H23)</f>
        <v>108.78164526631561</v>
      </c>
    </row>
    <row r="26" spans="1:13" x14ac:dyDescent="0.3">
      <c r="A26" s="138"/>
      <c r="B26" s="141"/>
      <c r="C26" s="132"/>
      <c r="D26" s="149"/>
      <c r="E26" s="141"/>
      <c r="F26" s="132"/>
      <c r="G26" s="135"/>
      <c r="H26" s="135"/>
    </row>
    <row r="27" spans="1:13" x14ac:dyDescent="0.3">
      <c r="A27" s="130" t="s">
        <v>400</v>
      </c>
      <c r="B27" s="136">
        <v>0</v>
      </c>
      <c r="C27" s="136">
        <v>0</v>
      </c>
      <c r="D27" s="132">
        <v>0</v>
      </c>
      <c r="E27" s="136">
        <v>0</v>
      </c>
      <c r="F27" s="136">
        <v>0</v>
      </c>
      <c r="G27" s="135">
        <v>0</v>
      </c>
      <c r="H27" s="135">
        <v>0</v>
      </c>
    </row>
    <row r="28" spans="1:13" x14ac:dyDescent="0.3">
      <c r="A28" s="130"/>
      <c r="B28" s="143"/>
      <c r="C28" s="143"/>
      <c r="D28" s="150"/>
      <c r="E28" s="143"/>
      <c r="F28" s="143"/>
      <c r="G28" s="135"/>
      <c r="H28" s="135"/>
    </row>
    <row r="29" spans="1:13" ht="15" thickBot="1" x14ac:dyDescent="0.35">
      <c r="A29" s="144" t="s">
        <v>402</v>
      </c>
      <c r="B29" s="145">
        <f>B25+B27</f>
        <v>2941309239</v>
      </c>
      <c r="C29" s="145">
        <f>C25+C27</f>
        <v>2194416007</v>
      </c>
      <c r="D29" s="145">
        <f>D25+D27</f>
        <v>74.606776394109033</v>
      </c>
      <c r="E29" s="145">
        <f>E25+E27</f>
        <v>3522750154</v>
      </c>
      <c r="F29" s="145">
        <f>F25+F27</f>
        <v>3203774785</v>
      </c>
      <c r="G29" s="135">
        <f>(F29/E29)*100</f>
        <v>90.94527414503662</v>
      </c>
      <c r="H29" s="147">
        <f>G29-D29</f>
        <v>16.338497750927587</v>
      </c>
    </row>
    <row r="30" spans="1:13" x14ac:dyDescent="0.3">
      <c r="A30" s="851" t="s">
        <v>411</v>
      </c>
      <c r="B30" s="851"/>
      <c r="C30" s="851"/>
      <c r="D30" s="851"/>
      <c r="E30" s="851"/>
      <c r="F30" s="851"/>
      <c r="G30" s="851"/>
      <c r="H30" s="851"/>
    </row>
    <row r="31" spans="1:13" x14ac:dyDescent="0.3">
      <c r="A31" s="852"/>
      <c r="B31" s="852"/>
      <c r="C31" s="852"/>
      <c r="D31" s="852"/>
      <c r="E31" s="852"/>
      <c r="F31" s="852"/>
      <c r="G31" s="852"/>
      <c r="H31" s="852"/>
    </row>
    <row r="32" spans="1:13" x14ac:dyDescent="0.3">
      <c r="A32" s="853" t="s">
        <v>412</v>
      </c>
      <c r="B32" s="853"/>
      <c r="C32" s="853"/>
      <c r="D32" s="853"/>
      <c r="E32" s="853"/>
      <c r="F32" s="853"/>
      <c r="G32" s="853"/>
      <c r="H32" s="853"/>
    </row>
  </sheetData>
  <mergeCells count="9">
    <mergeCell ref="A30:H31"/>
    <mergeCell ref="A32:H32"/>
    <mergeCell ref="A2:G2"/>
    <mergeCell ref="A3:G3"/>
    <mergeCell ref="A4:G4"/>
    <mergeCell ref="A5:G5"/>
    <mergeCell ref="A6:D6"/>
    <mergeCell ref="B7:D7"/>
    <mergeCell ref="E7:G7"/>
  </mergeCells>
  <phoneticPr fontId="65" type="noConversion"/>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6:M36"/>
  <sheetViews>
    <sheetView topLeftCell="A14" workbookViewId="0">
      <selection activeCell="M17" sqref="M17"/>
    </sheetView>
  </sheetViews>
  <sheetFormatPr baseColWidth="10" defaultRowHeight="14.4" x14ac:dyDescent="0.3"/>
  <cols>
    <col min="1" max="1" width="24.5546875" customWidth="1"/>
    <col min="7" max="7" width="12.109375" bestFit="1" customWidth="1"/>
  </cols>
  <sheetData>
    <row r="6" spans="1:13" x14ac:dyDescent="0.3">
      <c r="A6" s="854" t="s">
        <v>407</v>
      </c>
      <c r="B6" s="854"/>
      <c r="C6" s="854"/>
      <c r="D6" s="854"/>
      <c r="E6" s="854"/>
      <c r="F6" s="854"/>
      <c r="G6" s="854"/>
      <c r="H6" s="124"/>
    </row>
    <row r="7" spans="1:13" x14ac:dyDescent="0.3">
      <c r="A7" s="854" t="s">
        <v>378</v>
      </c>
      <c r="B7" s="854"/>
      <c r="C7" s="854"/>
      <c r="D7" s="854"/>
      <c r="E7" s="854"/>
      <c r="F7" s="854"/>
      <c r="G7" s="854"/>
      <c r="H7" s="124"/>
    </row>
    <row r="8" spans="1:13" x14ac:dyDescent="0.3">
      <c r="A8" s="854" t="s">
        <v>379</v>
      </c>
      <c r="B8" s="854"/>
      <c r="C8" s="854"/>
      <c r="D8" s="854"/>
      <c r="E8" s="854"/>
      <c r="F8" s="854"/>
      <c r="G8" s="854"/>
      <c r="H8" s="124"/>
    </row>
    <row r="9" spans="1:13" x14ac:dyDescent="0.3">
      <c r="A9" s="854" t="s">
        <v>408</v>
      </c>
      <c r="B9" s="854"/>
      <c r="C9" s="854"/>
      <c r="D9" s="854"/>
      <c r="E9" s="854"/>
      <c r="F9" s="854"/>
      <c r="G9" s="854"/>
      <c r="H9" s="124"/>
    </row>
    <row r="10" spans="1:13" x14ac:dyDescent="0.3">
      <c r="A10" s="855" t="s">
        <v>381</v>
      </c>
      <c r="B10" s="855"/>
      <c r="C10" s="855"/>
      <c r="D10" s="855"/>
      <c r="E10" s="125"/>
      <c r="F10" s="125"/>
      <c r="G10" s="125"/>
      <c r="H10" s="125"/>
    </row>
    <row r="11" spans="1:13" ht="15" thickBot="1" x14ac:dyDescent="0.35">
      <c r="A11" s="126"/>
      <c r="B11" s="856">
        <v>2008</v>
      </c>
      <c r="C11" s="856"/>
      <c r="D11" s="856"/>
      <c r="E11" s="857">
        <v>2009</v>
      </c>
      <c r="F11" s="857"/>
      <c r="G11" s="857"/>
      <c r="H11" s="127"/>
    </row>
    <row r="12" spans="1:13" x14ac:dyDescent="0.3">
      <c r="A12" s="126"/>
      <c r="B12" s="127"/>
      <c r="C12" s="127"/>
      <c r="D12" s="127"/>
      <c r="E12" s="127"/>
      <c r="F12" s="127"/>
      <c r="G12" s="127"/>
      <c r="H12" s="127"/>
    </row>
    <row r="13" spans="1:13" x14ac:dyDescent="0.3">
      <c r="A13" s="126" t="s">
        <v>352</v>
      </c>
      <c r="B13" s="126" t="s">
        <v>382</v>
      </c>
      <c r="C13" s="126" t="s">
        <v>383</v>
      </c>
      <c r="D13" s="126" t="s">
        <v>329</v>
      </c>
      <c r="E13" s="126" t="s">
        <v>382</v>
      </c>
      <c r="F13" s="126" t="s">
        <v>383</v>
      </c>
      <c r="G13" s="126" t="s">
        <v>329</v>
      </c>
      <c r="H13" s="126" t="s">
        <v>384</v>
      </c>
      <c r="K13" s="149"/>
      <c r="L13" s="126" t="s">
        <v>329</v>
      </c>
      <c r="M13" s="126" t="s">
        <v>329</v>
      </c>
    </row>
    <row r="14" spans="1:13" ht="20.399999999999999" x14ac:dyDescent="0.3">
      <c r="A14" s="128"/>
      <c r="B14" s="129" t="s">
        <v>409</v>
      </c>
      <c r="C14" s="129"/>
      <c r="D14" s="129">
        <v>2008</v>
      </c>
      <c r="E14" s="129" t="s">
        <v>410</v>
      </c>
      <c r="F14" s="129"/>
      <c r="G14" s="129">
        <v>2009</v>
      </c>
      <c r="H14" s="129" t="s">
        <v>387</v>
      </c>
      <c r="K14" s="149"/>
      <c r="L14" s="126"/>
      <c r="M14" s="126"/>
    </row>
    <row r="15" spans="1:13" x14ac:dyDescent="0.3">
      <c r="A15" s="126"/>
      <c r="B15" s="126"/>
      <c r="C15" s="126"/>
      <c r="D15" s="126"/>
      <c r="E15" s="126"/>
      <c r="F15" s="126"/>
      <c r="G15" s="126"/>
      <c r="H15" s="126"/>
      <c r="K15" s="149"/>
      <c r="L15" s="126">
        <v>2008</v>
      </c>
      <c r="M15" s="126">
        <v>2009</v>
      </c>
    </row>
    <row r="16" spans="1:13" x14ac:dyDescent="0.3">
      <c r="A16" s="130"/>
      <c r="B16" s="130"/>
      <c r="C16" s="130"/>
      <c r="D16" s="130"/>
      <c r="E16" s="130"/>
      <c r="F16" s="130"/>
      <c r="G16" s="130"/>
      <c r="H16" s="130"/>
      <c r="K16" s="149"/>
      <c r="L16" s="130"/>
      <c r="M16" s="130"/>
    </row>
    <row r="17" spans="1:13" x14ac:dyDescent="0.3">
      <c r="A17" s="131" t="s">
        <v>388</v>
      </c>
      <c r="B17" s="132">
        <v>750315667</v>
      </c>
      <c r="C17" s="132">
        <v>635469412</v>
      </c>
      <c r="D17" s="135">
        <f>(C17/B17)*100</f>
        <v>84.693608296999614</v>
      </c>
      <c r="E17" s="134">
        <v>1010181768</v>
      </c>
      <c r="F17" s="132">
        <v>855550273</v>
      </c>
      <c r="G17" s="135">
        <f>(F17/E17)*100</f>
        <v>84.692705818068177</v>
      </c>
      <c r="H17" s="148">
        <f>G17-D17</f>
        <v>-9.0247893143668989E-4</v>
      </c>
      <c r="K17" s="131">
        <v>0</v>
      </c>
      <c r="L17" s="133">
        <f>D17</f>
        <v>84.693608296999614</v>
      </c>
      <c r="M17" s="133">
        <f>G17</f>
        <v>84.692705818068177</v>
      </c>
    </row>
    <row r="18" spans="1:13" x14ac:dyDescent="0.3">
      <c r="A18" s="131" t="s">
        <v>389</v>
      </c>
      <c r="B18" s="132">
        <v>816274000</v>
      </c>
      <c r="C18" s="132">
        <v>643621401</v>
      </c>
      <c r="D18" s="135">
        <f>(C18/B18)*100</f>
        <v>78.848695536057747</v>
      </c>
      <c r="E18" s="134">
        <v>941980682</v>
      </c>
      <c r="F18" s="132">
        <v>702739166</v>
      </c>
      <c r="G18" s="135">
        <f>(F18/E18)*100</f>
        <v>74.6022906231956</v>
      </c>
      <c r="H18" s="135">
        <f t="shared" ref="H18:H29" si="0">G18-D18</f>
        <v>-4.2464049128621468</v>
      </c>
      <c r="K18" s="131">
        <v>1</v>
      </c>
      <c r="L18" s="133">
        <f t="shared" ref="L18:L26" si="1">D18</f>
        <v>78.848695536057747</v>
      </c>
      <c r="M18" s="133">
        <f t="shared" ref="M18:M26" si="2">G18</f>
        <v>74.6022906231956</v>
      </c>
    </row>
    <row r="19" spans="1:13" x14ac:dyDescent="0.3">
      <c r="A19" s="131" t="s">
        <v>390</v>
      </c>
      <c r="B19" s="132">
        <v>85458000</v>
      </c>
      <c r="C19" s="132">
        <v>54731879</v>
      </c>
      <c r="D19" s="135">
        <f>(C19/B19)*100</f>
        <v>64.045354443118256</v>
      </c>
      <c r="E19" s="134">
        <v>84927099</v>
      </c>
      <c r="F19" s="132">
        <v>41046136</v>
      </c>
      <c r="G19" s="135">
        <f>(F19/E19)*100</f>
        <v>48.331023293283572</v>
      </c>
      <c r="H19" s="135">
        <f t="shared" si="0"/>
        <v>-15.714331149834685</v>
      </c>
      <c r="K19" s="131">
        <v>2</v>
      </c>
      <c r="L19" s="133">
        <f t="shared" si="1"/>
        <v>64.045354443118256</v>
      </c>
      <c r="M19" s="133">
        <f t="shared" si="2"/>
        <v>48.331023293283572</v>
      </c>
    </row>
    <row r="20" spans="1:13" x14ac:dyDescent="0.3">
      <c r="A20" s="131" t="s">
        <v>391</v>
      </c>
      <c r="B20" s="136">
        <v>0</v>
      </c>
      <c r="C20" s="136">
        <v>0</v>
      </c>
      <c r="D20" s="148" t="s">
        <v>0</v>
      </c>
      <c r="E20" s="136">
        <v>0</v>
      </c>
      <c r="F20" s="136">
        <v>0</v>
      </c>
      <c r="G20" s="148" t="s">
        <v>0</v>
      </c>
      <c r="H20" s="135" t="s">
        <v>0</v>
      </c>
      <c r="K20" s="131">
        <v>3</v>
      </c>
      <c r="L20" s="133" t="str">
        <f t="shared" si="1"/>
        <v xml:space="preserve"> </v>
      </c>
      <c r="M20" s="133" t="str">
        <f t="shared" si="2"/>
        <v xml:space="preserve"> </v>
      </c>
    </row>
    <row r="21" spans="1:13" x14ac:dyDescent="0.3">
      <c r="A21" s="131" t="s">
        <v>392</v>
      </c>
      <c r="B21" s="136">
        <v>0</v>
      </c>
      <c r="C21" s="136">
        <v>0</v>
      </c>
      <c r="D21" s="135" t="s">
        <v>0</v>
      </c>
      <c r="E21" s="136">
        <v>0</v>
      </c>
      <c r="F21" s="136">
        <v>0</v>
      </c>
      <c r="G21" s="148" t="s">
        <v>0</v>
      </c>
      <c r="H21" s="135" t="s">
        <v>0</v>
      </c>
      <c r="K21" s="131">
        <v>4</v>
      </c>
      <c r="L21" s="133" t="str">
        <f t="shared" si="1"/>
        <v xml:space="preserve"> </v>
      </c>
      <c r="M21" s="133" t="str">
        <f t="shared" si="2"/>
        <v xml:space="preserve"> </v>
      </c>
    </row>
    <row r="22" spans="1:13" x14ac:dyDescent="0.3">
      <c r="A22" s="130" t="s">
        <v>393</v>
      </c>
      <c r="B22" s="132">
        <v>378000000</v>
      </c>
      <c r="C22" s="132">
        <v>340381665</v>
      </c>
      <c r="D22" s="135">
        <f>(C22/B22)*100</f>
        <v>90.048059523809513</v>
      </c>
      <c r="E22" s="134">
        <v>420470927</v>
      </c>
      <c r="F22" s="132">
        <v>228069886</v>
      </c>
      <c r="G22" s="135">
        <f>(F22/E22)*100</f>
        <v>54.241535229854307</v>
      </c>
      <c r="H22" s="135">
        <f t="shared" si="0"/>
        <v>-35.806524293955206</v>
      </c>
      <c r="K22" s="131">
        <v>5</v>
      </c>
      <c r="L22" s="133">
        <f t="shared" si="1"/>
        <v>90.048059523809513</v>
      </c>
      <c r="M22" s="133">
        <f t="shared" si="2"/>
        <v>54.241535229854307</v>
      </c>
    </row>
    <row r="23" spans="1:13" x14ac:dyDescent="0.3">
      <c r="A23" s="130" t="s">
        <v>394</v>
      </c>
      <c r="B23" s="132">
        <v>1982364759</v>
      </c>
      <c r="C23" s="132">
        <v>1974833617</v>
      </c>
      <c r="D23" s="135">
        <f>(C23/B23)*100</f>
        <v>99.620093024464424</v>
      </c>
      <c r="E23" s="134">
        <v>2417619495</v>
      </c>
      <c r="F23" s="132">
        <v>2397733945</v>
      </c>
      <c r="G23" s="135">
        <f>(F23/E23)*100</f>
        <v>99.177473955635847</v>
      </c>
      <c r="H23" s="135">
        <f t="shared" si="0"/>
        <v>-0.44261906882857716</v>
      </c>
      <c r="K23" s="131">
        <v>6</v>
      </c>
      <c r="L23" s="133">
        <f t="shared" si="1"/>
        <v>99.620093024464424</v>
      </c>
      <c r="M23" s="133">
        <f t="shared" si="2"/>
        <v>99.177473955635847</v>
      </c>
    </row>
    <row r="24" spans="1:13" x14ac:dyDescent="0.3">
      <c r="A24" s="130" t="s">
        <v>395</v>
      </c>
      <c r="B24" s="136">
        <v>0</v>
      </c>
      <c r="C24" s="136">
        <v>0</v>
      </c>
      <c r="D24" s="135" t="s">
        <v>0</v>
      </c>
      <c r="E24" s="136">
        <v>0</v>
      </c>
      <c r="F24" s="136">
        <v>0</v>
      </c>
      <c r="G24" s="148" t="s">
        <v>0</v>
      </c>
      <c r="H24" s="135" t="s">
        <v>0</v>
      </c>
      <c r="K24" s="131">
        <v>7</v>
      </c>
      <c r="L24" s="133" t="str">
        <f t="shared" si="1"/>
        <v xml:space="preserve"> </v>
      </c>
      <c r="M24" s="133" t="str">
        <f t="shared" si="2"/>
        <v xml:space="preserve"> </v>
      </c>
    </row>
    <row r="25" spans="1:13" x14ac:dyDescent="0.3">
      <c r="A25" s="130" t="s">
        <v>396</v>
      </c>
      <c r="B25" s="136">
        <v>0</v>
      </c>
      <c r="C25" s="136">
        <v>0</v>
      </c>
      <c r="D25" s="135" t="s">
        <v>0</v>
      </c>
      <c r="E25" s="136">
        <v>0</v>
      </c>
      <c r="F25" s="136">
        <v>0</v>
      </c>
      <c r="G25" s="148" t="s">
        <v>0</v>
      </c>
      <c r="H25" s="135" t="s">
        <v>0</v>
      </c>
      <c r="K25" s="131">
        <v>8</v>
      </c>
      <c r="L25" s="133" t="str">
        <f t="shared" si="1"/>
        <v xml:space="preserve"> </v>
      </c>
      <c r="M25" s="133" t="str">
        <f t="shared" si="2"/>
        <v xml:space="preserve"> </v>
      </c>
    </row>
    <row r="26" spans="1:13" x14ac:dyDescent="0.3">
      <c r="A26" s="130" t="s">
        <v>397</v>
      </c>
      <c r="B26" s="136">
        <v>0</v>
      </c>
      <c r="C26" s="136">
        <v>0</v>
      </c>
      <c r="D26" s="135" t="s">
        <v>0</v>
      </c>
      <c r="E26" s="136">
        <v>0</v>
      </c>
      <c r="F26" s="136">
        <v>0</v>
      </c>
      <c r="G26" s="148" t="s">
        <v>0</v>
      </c>
      <c r="H26" s="135" t="s">
        <v>0</v>
      </c>
      <c r="K26" s="131">
        <v>9</v>
      </c>
      <c r="L26" s="133" t="str">
        <f t="shared" si="1"/>
        <v xml:space="preserve"> </v>
      </c>
      <c r="M26" s="133" t="str">
        <f t="shared" si="2"/>
        <v xml:space="preserve"> </v>
      </c>
    </row>
    <row r="27" spans="1:13" x14ac:dyDescent="0.3">
      <c r="A27" s="130" t="s">
        <v>398</v>
      </c>
      <c r="B27" s="136">
        <v>0</v>
      </c>
      <c r="C27" s="136">
        <v>0</v>
      </c>
      <c r="D27" s="135" t="s">
        <v>0</v>
      </c>
      <c r="E27" s="136">
        <v>0</v>
      </c>
      <c r="F27" s="136">
        <v>0</v>
      </c>
      <c r="G27" s="148" t="s">
        <v>413</v>
      </c>
      <c r="H27" s="135" t="s">
        <v>0</v>
      </c>
      <c r="K27" s="131" t="s">
        <v>414</v>
      </c>
      <c r="L27" s="133">
        <f>E25</f>
        <v>0</v>
      </c>
      <c r="M27" s="133" t="str">
        <f>H25</f>
        <v xml:space="preserve"> </v>
      </c>
    </row>
    <row r="28" spans="1:13" x14ac:dyDescent="0.3">
      <c r="A28" s="130"/>
      <c r="B28" s="137"/>
      <c r="C28" s="137"/>
      <c r="D28" s="135"/>
      <c r="E28" s="137"/>
      <c r="F28" s="137"/>
      <c r="G28" s="148"/>
      <c r="H28" s="151">
        <f t="shared" si="0"/>
        <v>0</v>
      </c>
      <c r="K28" s="149"/>
      <c r="L28" s="133"/>
      <c r="M28" s="149"/>
    </row>
    <row r="29" spans="1:13" x14ac:dyDescent="0.3">
      <c r="A29" s="138" t="s">
        <v>399</v>
      </c>
      <c r="B29" s="139">
        <f>SUM(B17:B27)</f>
        <v>4012412426</v>
      </c>
      <c r="C29" s="139">
        <f>SUM(C17:C27)</f>
        <v>3649037974</v>
      </c>
      <c r="D29" s="135">
        <f>(C29/B29)*100</f>
        <v>90.943741235437997</v>
      </c>
      <c r="E29" s="139">
        <f>SUM(E17:E27)</f>
        <v>4875179971</v>
      </c>
      <c r="F29" s="139">
        <f>SUM(F17:F27)</f>
        <v>4225139406</v>
      </c>
      <c r="G29" s="135">
        <f>(F29/E29)*100</f>
        <v>86.666326805025349</v>
      </c>
      <c r="H29" s="135">
        <f t="shared" si="0"/>
        <v>-4.277414430412648</v>
      </c>
    </row>
    <row r="30" spans="1:13" x14ac:dyDescent="0.3">
      <c r="A30" s="138"/>
      <c r="B30" s="141"/>
      <c r="C30" s="132"/>
      <c r="D30" s="149"/>
      <c r="E30" s="141"/>
      <c r="F30" s="132"/>
      <c r="G30" s="135"/>
      <c r="H30" s="135"/>
    </row>
    <row r="31" spans="1:13" x14ac:dyDescent="0.3">
      <c r="A31" s="130" t="s">
        <v>400</v>
      </c>
      <c r="B31" s="136">
        <v>0</v>
      </c>
      <c r="C31" s="136">
        <v>0</v>
      </c>
      <c r="D31" s="151">
        <v>0</v>
      </c>
      <c r="E31" s="136">
        <v>0</v>
      </c>
      <c r="F31" s="136">
        <v>0</v>
      </c>
      <c r="G31" s="151">
        <v>0</v>
      </c>
      <c r="H31" s="151">
        <v>0</v>
      </c>
    </row>
    <row r="32" spans="1:13" x14ac:dyDescent="0.3">
      <c r="A32" s="130"/>
      <c r="B32" s="143"/>
      <c r="C32" s="143"/>
      <c r="D32" s="150"/>
      <c r="E32" s="143"/>
      <c r="F32" s="143"/>
      <c r="G32" s="151"/>
      <c r="H32" s="135"/>
    </row>
    <row r="33" spans="1:8" ht="15" thickBot="1" x14ac:dyDescent="0.35">
      <c r="A33" s="144" t="s">
        <v>402</v>
      </c>
      <c r="B33" s="145">
        <f>B29+B31</f>
        <v>4012412426</v>
      </c>
      <c r="C33" s="145">
        <f>C29+C31</f>
        <v>3649037974</v>
      </c>
      <c r="D33" s="145">
        <f>D29+D31</f>
        <v>90.943741235437997</v>
      </c>
      <c r="E33" s="145">
        <f>E29+E31</f>
        <v>4875179971</v>
      </c>
      <c r="F33" s="145">
        <f>F29+F31</f>
        <v>4225139406</v>
      </c>
      <c r="G33" s="135">
        <f>(F33/E33)*100</f>
        <v>86.666326805025349</v>
      </c>
      <c r="H33" s="147">
        <f>G33-D33</f>
        <v>-4.277414430412648</v>
      </c>
    </row>
    <row r="34" spans="1:8" x14ac:dyDescent="0.3">
      <c r="A34" s="851" t="s">
        <v>411</v>
      </c>
      <c r="B34" s="851"/>
      <c r="C34" s="851"/>
      <c r="D34" s="851"/>
      <c r="E34" s="851"/>
      <c r="F34" s="851"/>
      <c r="G34" s="851"/>
      <c r="H34" s="851"/>
    </row>
    <row r="35" spans="1:8" x14ac:dyDescent="0.3">
      <c r="A35" s="852"/>
      <c r="B35" s="852"/>
      <c r="C35" s="852"/>
      <c r="D35" s="852"/>
      <c r="E35" s="852"/>
      <c r="F35" s="852"/>
      <c r="G35" s="852"/>
      <c r="H35" s="852"/>
    </row>
    <row r="36" spans="1:8" x14ac:dyDescent="0.3">
      <c r="A36" s="853" t="s">
        <v>412</v>
      </c>
      <c r="B36" s="853"/>
      <c r="C36" s="853"/>
      <c r="D36" s="853"/>
      <c r="E36" s="853"/>
      <c r="F36" s="853"/>
      <c r="G36" s="853"/>
      <c r="H36" s="853"/>
    </row>
  </sheetData>
  <mergeCells count="9">
    <mergeCell ref="A34:H35"/>
    <mergeCell ref="A36:H36"/>
    <mergeCell ref="A6:G6"/>
    <mergeCell ref="A7:G7"/>
    <mergeCell ref="A8:G8"/>
    <mergeCell ref="A9:G9"/>
    <mergeCell ref="A10:D10"/>
    <mergeCell ref="B11:D11"/>
    <mergeCell ref="E11:G11"/>
  </mergeCells>
  <phoneticPr fontId="65" type="noConversion"/>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34"/>
  <sheetViews>
    <sheetView workbookViewId="0">
      <selection activeCell="J15" sqref="J15"/>
    </sheetView>
  </sheetViews>
  <sheetFormatPr baseColWidth="10" defaultRowHeight="14.4" x14ac:dyDescent="0.3"/>
  <cols>
    <col min="1" max="1" width="25.5546875" customWidth="1"/>
    <col min="4" max="4" width="0" hidden="1" customWidth="1"/>
    <col min="5" max="5" width="11.6640625" bestFit="1" customWidth="1"/>
    <col min="7" max="7" width="0" hidden="1" customWidth="1"/>
    <col min="11" max="11" width="4" bestFit="1" customWidth="1"/>
  </cols>
  <sheetData>
    <row r="1" spans="1:13" x14ac:dyDescent="0.3">
      <c r="A1" s="854" t="s">
        <v>377</v>
      </c>
      <c r="B1" s="854"/>
      <c r="C1" s="854"/>
      <c r="D1" s="854"/>
      <c r="E1" s="854"/>
      <c r="F1" s="854"/>
      <c r="G1" s="854"/>
    </row>
    <row r="2" spans="1:13" x14ac:dyDescent="0.3">
      <c r="A2" s="854" t="s">
        <v>378</v>
      </c>
      <c r="B2" s="854"/>
      <c r="C2" s="854"/>
      <c r="D2" s="854"/>
      <c r="E2" s="854"/>
      <c r="F2" s="854"/>
      <c r="G2" s="854"/>
    </row>
    <row r="3" spans="1:13" x14ac:dyDescent="0.3">
      <c r="A3" s="854" t="s">
        <v>379</v>
      </c>
      <c r="B3" s="854"/>
      <c r="C3" s="854"/>
      <c r="D3" s="854"/>
      <c r="E3" s="854"/>
      <c r="F3" s="854"/>
      <c r="G3" s="854"/>
    </row>
    <row r="4" spans="1:13" x14ac:dyDescent="0.3">
      <c r="A4" s="854" t="s">
        <v>380</v>
      </c>
      <c r="B4" s="854"/>
      <c r="C4" s="854"/>
      <c r="D4" s="854"/>
      <c r="E4" s="854"/>
      <c r="F4" s="854"/>
      <c r="G4" s="854"/>
    </row>
    <row r="5" spans="1:13" x14ac:dyDescent="0.3">
      <c r="A5" s="855" t="s">
        <v>381</v>
      </c>
      <c r="B5" s="855"/>
      <c r="C5" s="855"/>
      <c r="D5" s="855"/>
      <c r="E5" s="125"/>
      <c r="F5" s="125"/>
      <c r="G5" s="125"/>
    </row>
    <row r="6" spans="1:13" x14ac:dyDescent="0.3">
      <c r="A6" s="126"/>
      <c r="B6" s="857">
        <v>2009</v>
      </c>
      <c r="C6" s="857"/>
      <c r="D6" s="857"/>
      <c r="E6" s="857">
        <v>2010</v>
      </c>
      <c r="F6" s="857"/>
      <c r="G6" s="857"/>
    </row>
    <row r="7" spans="1:13" x14ac:dyDescent="0.3">
      <c r="A7" s="126"/>
      <c r="B7" s="127"/>
      <c r="C7" s="127"/>
      <c r="D7" s="127"/>
      <c r="E7" s="127"/>
      <c r="F7" s="127"/>
      <c r="G7" s="127"/>
    </row>
    <row r="8" spans="1:13" x14ac:dyDescent="0.3">
      <c r="A8" s="126" t="s">
        <v>352</v>
      </c>
      <c r="B8" s="126" t="s">
        <v>382</v>
      </c>
      <c r="C8" s="859" t="s">
        <v>383</v>
      </c>
      <c r="D8" s="859" t="s">
        <v>329</v>
      </c>
      <c r="E8" s="126" t="s">
        <v>382</v>
      </c>
      <c r="F8" s="859" t="s">
        <v>383</v>
      </c>
      <c r="G8" s="859" t="s">
        <v>329</v>
      </c>
      <c r="K8" s="149"/>
      <c r="L8" s="126" t="s">
        <v>329</v>
      </c>
      <c r="M8" s="126" t="s">
        <v>329</v>
      </c>
    </row>
    <row r="9" spans="1:13" ht="20.399999999999999" x14ac:dyDescent="0.3">
      <c r="A9" s="128"/>
      <c r="B9" s="129" t="s">
        <v>385</v>
      </c>
      <c r="C9" s="860"/>
      <c r="D9" s="860"/>
      <c r="E9" s="129" t="s">
        <v>386</v>
      </c>
      <c r="F9" s="860"/>
      <c r="G9" s="860"/>
      <c r="K9" s="149"/>
      <c r="L9" s="126"/>
      <c r="M9" s="126"/>
    </row>
    <row r="10" spans="1:13" x14ac:dyDescent="0.3">
      <c r="A10" s="126"/>
      <c r="B10" s="126"/>
      <c r="C10" s="126"/>
      <c r="D10" s="126"/>
      <c r="E10" s="126"/>
      <c r="F10" s="126"/>
      <c r="G10" s="126"/>
      <c r="K10" s="149"/>
      <c r="L10" s="126">
        <v>2009</v>
      </c>
      <c r="M10" s="126">
        <v>2010</v>
      </c>
    </row>
    <row r="11" spans="1:13" x14ac:dyDescent="0.3">
      <c r="A11" s="130"/>
      <c r="B11" s="130"/>
      <c r="C11" s="130"/>
      <c r="D11" s="130"/>
      <c r="E11" s="130"/>
      <c r="F11" s="130"/>
      <c r="G11" s="130"/>
      <c r="K11" s="149"/>
      <c r="L11" s="130"/>
      <c r="M11" s="130"/>
    </row>
    <row r="12" spans="1:13" x14ac:dyDescent="0.3">
      <c r="A12" s="131" t="s">
        <v>388</v>
      </c>
      <c r="B12" s="132">
        <v>1051094130</v>
      </c>
      <c r="C12" s="132">
        <v>890200059</v>
      </c>
      <c r="D12" s="133">
        <f>(C12/B12)*100</f>
        <v>84.69270578078482</v>
      </c>
      <c r="E12" s="134">
        <v>1198143000</v>
      </c>
      <c r="F12" s="132">
        <v>1063897676</v>
      </c>
      <c r="G12" s="133">
        <f>(F12/E12)*100</f>
        <v>88.795550781501049</v>
      </c>
      <c r="K12" s="131">
        <v>0</v>
      </c>
      <c r="L12" s="133">
        <f>D12</f>
        <v>84.69270578078482</v>
      </c>
      <c r="M12" s="133">
        <f>G12</f>
        <v>88.795550781501049</v>
      </c>
    </row>
    <row r="13" spans="1:13" x14ac:dyDescent="0.3">
      <c r="A13" s="131" t="s">
        <v>389</v>
      </c>
      <c r="B13" s="132">
        <v>980130900</v>
      </c>
      <c r="C13" s="132">
        <v>731200102</v>
      </c>
      <c r="D13" s="133">
        <f>(C13/B13)*100</f>
        <v>74.6022905715961</v>
      </c>
      <c r="E13" s="134">
        <v>812789818</v>
      </c>
      <c r="F13" s="132">
        <v>661711496</v>
      </c>
      <c r="G13" s="133">
        <f>(F13/E13)*100</f>
        <v>81.412375173233286</v>
      </c>
      <c r="K13" s="131">
        <v>1</v>
      </c>
      <c r="L13" s="133">
        <f t="shared" ref="L13:L21" si="0">D13</f>
        <v>74.6022905715961</v>
      </c>
      <c r="M13" s="133">
        <f t="shared" ref="M13:M21" si="1">G13</f>
        <v>81.412375173233286</v>
      </c>
    </row>
    <row r="14" spans="1:13" x14ac:dyDescent="0.3">
      <c r="A14" s="131" t="s">
        <v>390</v>
      </c>
      <c r="B14" s="132">
        <v>88366646</v>
      </c>
      <c r="C14" s="132">
        <v>42708506</v>
      </c>
      <c r="D14" s="133">
        <f>(C14/B14)*100</f>
        <v>48.331025260368037</v>
      </c>
      <c r="E14" s="134">
        <v>47844428</v>
      </c>
      <c r="F14" s="132">
        <v>33331030</v>
      </c>
      <c r="G14" s="133">
        <f>(F14/E14)*100</f>
        <v>69.665437321144282</v>
      </c>
      <c r="K14" s="131">
        <v>2</v>
      </c>
      <c r="L14" s="133">
        <f t="shared" si="0"/>
        <v>48.331025260368037</v>
      </c>
      <c r="M14" s="133">
        <f t="shared" si="1"/>
        <v>69.665437321144282</v>
      </c>
    </row>
    <row r="15" spans="1:13" x14ac:dyDescent="0.3">
      <c r="A15" s="131" t="s">
        <v>391</v>
      </c>
      <c r="B15" s="136">
        <v>0</v>
      </c>
      <c r="C15" s="136">
        <v>0</v>
      </c>
      <c r="D15" s="133">
        <v>0</v>
      </c>
      <c r="E15" s="136">
        <v>0</v>
      </c>
      <c r="F15" s="136">
        <v>0</v>
      </c>
      <c r="G15" s="133">
        <v>0</v>
      </c>
      <c r="K15" s="131">
        <v>3</v>
      </c>
      <c r="L15" s="133">
        <f t="shared" si="0"/>
        <v>0</v>
      </c>
      <c r="M15" s="133">
        <f t="shared" si="1"/>
        <v>0</v>
      </c>
    </row>
    <row r="16" spans="1:13" x14ac:dyDescent="0.3">
      <c r="A16" s="131" t="s">
        <v>392</v>
      </c>
      <c r="B16" s="136">
        <v>0</v>
      </c>
      <c r="C16" s="136">
        <v>0</v>
      </c>
      <c r="D16" s="133">
        <v>0</v>
      </c>
      <c r="E16" s="136">
        <v>0</v>
      </c>
      <c r="F16" s="136">
        <v>0</v>
      </c>
      <c r="G16" s="133">
        <v>0</v>
      </c>
      <c r="K16" s="131">
        <v>4</v>
      </c>
      <c r="L16" s="133">
        <f t="shared" si="0"/>
        <v>0</v>
      </c>
      <c r="M16" s="133">
        <f t="shared" si="1"/>
        <v>0</v>
      </c>
    </row>
    <row r="17" spans="1:13" x14ac:dyDescent="0.3">
      <c r="A17" s="130" t="s">
        <v>393</v>
      </c>
      <c r="B17" s="132">
        <v>437500000</v>
      </c>
      <c r="C17" s="132">
        <v>237306716.37</v>
      </c>
      <c r="D17" s="133">
        <f>(C17/B17)*100</f>
        <v>54.241535170285715</v>
      </c>
      <c r="E17" s="134">
        <v>372220754</v>
      </c>
      <c r="F17" s="132">
        <v>251135442</v>
      </c>
      <c r="G17" s="133">
        <f>(F17/E17)*100</f>
        <v>67.469489355770847</v>
      </c>
      <c r="K17" s="131">
        <v>5</v>
      </c>
      <c r="L17" s="133">
        <f t="shared" si="0"/>
        <v>54.241535170285715</v>
      </c>
      <c r="M17" s="133">
        <f t="shared" si="1"/>
        <v>67.469489355770847</v>
      </c>
    </row>
    <row r="18" spans="1:13" x14ac:dyDescent="0.3">
      <c r="A18" s="130" t="s">
        <v>394</v>
      </c>
      <c r="B18" s="132">
        <v>2505633885</v>
      </c>
      <c r="C18" s="132">
        <v>2493942969.8700004</v>
      </c>
      <c r="D18" s="133">
        <f>(C18/B18)*100</f>
        <v>99.533414869587006</v>
      </c>
      <c r="E18" s="134">
        <v>4874472758</v>
      </c>
      <c r="F18" s="132">
        <v>4857369285</v>
      </c>
      <c r="G18" s="133">
        <f>(F18/E18)*100</f>
        <v>99.649121579930267</v>
      </c>
      <c r="K18" s="131">
        <v>6</v>
      </c>
      <c r="L18" s="133">
        <f t="shared" si="0"/>
        <v>99.533414869587006</v>
      </c>
      <c r="M18" s="133">
        <f t="shared" si="1"/>
        <v>99.649121579930267</v>
      </c>
    </row>
    <row r="19" spans="1:13" x14ac:dyDescent="0.3">
      <c r="A19" s="130" t="s">
        <v>395</v>
      </c>
      <c r="B19" s="136">
        <v>0</v>
      </c>
      <c r="C19" s="136">
        <v>0</v>
      </c>
      <c r="D19" s="133">
        <v>0</v>
      </c>
      <c r="E19" s="136">
        <v>0</v>
      </c>
      <c r="F19" s="136">
        <v>0</v>
      </c>
      <c r="G19" s="133">
        <v>0</v>
      </c>
      <c r="K19" s="131">
        <v>7</v>
      </c>
      <c r="L19" s="133">
        <f t="shared" si="0"/>
        <v>0</v>
      </c>
      <c r="M19" s="133">
        <f t="shared" si="1"/>
        <v>0</v>
      </c>
    </row>
    <row r="20" spans="1:13" x14ac:dyDescent="0.3">
      <c r="A20" s="130" t="s">
        <v>396</v>
      </c>
      <c r="B20" s="136">
        <v>0</v>
      </c>
      <c r="C20" s="136">
        <v>0</v>
      </c>
      <c r="D20" s="133">
        <v>0</v>
      </c>
      <c r="E20" s="136">
        <v>0</v>
      </c>
      <c r="F20" s="136">
        <v>0</v>
      </c>
      <c r="G20" s="133">
        <v>0</v>
      </c>
      <c r="K20" s="131">
        <v>8</v>
      </c>
      <c r="L20" s="133">
        <f t="shared" si="0"/>
        <v>0</v>
      </c>
      <c r="M20" s="133">
        <f t="shared" si="1"/>
        <v>0</v>
      </c>
    </row>
    <row r="21" spans="1:13" x14ac:dyDescent="0.3">
      <c r="A21" s="130" t="s">
        <v>397</v>
      </c>
      <c r="B21" s="136">
        <v>0</v>
      </c>
      <c r="C21" s="136">
        <v>0</v>
      </c>
      <c r="D21" s="133">
        <v>0</v>
      </c>
      <c r="E21" s="136">
        <v>0</v>
      </c>
      <c r="F21" s="136">
        <v>0</v>
      </c>
      <c r="G21" s="133">
        <v>0</v>
      </c>
      <c r="K21" s="131">
        <v>9</v>
      </c>
      <c r="L21" s="133">
        <f t="shared" si="0"/>
        <v>0</v>
      </c>
      <c r="M21" s="133">
        <f t="shared" si="1"/>
        <v>0</v>
      </c>
    </row>
    <row r="22" spans="1:13" x14ac:dyDescent="0.3">
      <c r="A22" s="130" t="s">
        <v>398</v>
      </c>
      <c r="B22" s="136">
        <v>0</v>
      </c>
      <c r="C22" s="136">
        <v>0</v>
      </c>
      <c r="D22" s="133">
        <v>0</v>
      </c>
      <c r="E22" s="136">
        <v>0</v>
      </c>
      <c r="F22" s="136">
        <v>0</v>
      </c>
      <c r="G22" s="133">
        <v>0</v>
      </c>
      <c r="K22" s="131" t="s">
        <v>414</v>
      </c>
      <c r="L22" s="133">
        <f>E20</f>
        <v>0</v>
      </c>
      <c r="M22" s="133">
        <f>H20</f>
        <v>0</v>
      </c>
    </row>
    <row r="23" spans="1:13" x14ac:dyDescent="0.3">
      <c r="A23" s="130"/>
      <c r="B23" s="137"/>
      <c r="C23" s="137"/>
      <c r="D23" s="133"/>
      <c r="E23" s="137"/>
      <c r="F23" s="137"/>
      <c r="G23" s="133"/>
      <c r="K23" s="149"/>
      <c r="L23" s="133"/>
      <c r="M23" s="149"/>
    </row>
    <row r="24" spans="1:13" x14ac:dyDescent="0.3">
      <c r="A24" s="138" t="s">
        <v>399</v>
      </c>
      <c r="B24" s="139">
        <f>SUM(B12:B23)</f>
        <v>5062725561</v>
      </c>
      <c r="C24" s="139">
        <f>SUM(C12:C22)</f>
        <v>4395358353.2399998</v>
      </c>
      <c r="D24" s="140">
        <f>(C24/B24)*100</f>
        <v>86.818025197712274</v>
      </c>
      <c r="E24" s="139">
        <f>SUM(E12:E22)</f>
        <v>7305470758</v>
      </c>
      <c r="F24" s="139">
        <f>SUM(F12:F22)</f>
        <v>6867444929</v>
      </c>
      <c r="G24" s="140">
        <f>(F24/E24)*100</f>
        <v>94.004139589220443</v>
      </c>
    </row>
    <row r="25" spans="1:13" x14ac:dyDescent="0.3">
      <c r="A25" s="138"/>
      <c r="B25" s="141"/>
      <c r="C25" s="132"/>
      <c r="D25" s="142"/>
      <c r="E25" s="141"/>
      <c r="F25" s="132"/>
      <c r="G25" s="133"/>
    </row>
    <row r="26" spans="1:13" x14ac:dyDescent="0.3">
      <c r="A26" s="130" t="s">
        <v>400</v>
      </c>
      <c r="B26" s="136">
        <v>0</v>
      </c>
      <c r="C26" s="136">
        <v>0</v>
      </c>
      <c r="D26" s="133">
        <v>0</v>
      </c>
      <c r="E26" s="136">
        <v>0</v>
      </c>
      <c r="F26" s="136">
        <v>0</v>
      </c>
      <c r="G26" s="133">
        <v>0</v>
      </c>
    </row>
    <row r="27" spans="1:13" x14ac:dyDescent="0.3">
      <c r="A27" s="130" t="s">
        <v>401</v>
      </c>
      <c r="B27" s="132">
        <v>9899200</v>
      </c>
      <c r="C27" s="136">
        <v>899200</v>
      </c>
      <c r="D27" s="133">
        <f>(C27/B27)*100</f>
        <v>9.0835623080652983</v>
      </c>
      <c r="E27" s="132">
        <v>1200000</v>
      </c>
      <c r="F27" s="132">
        <v>1200000</v>
      </c>
      <c r="G27" s="133">
        <f>(F27/E27)*100</f>
        <v>100</v>
      </c>
    </row>
    <row r="28" spans="1:13" x14ac:dyDescent="0.3">
      <c r="A28" s="130"/>
      <c r="B28" s="143"/>
      <c r="C28" s="143"/>
      <c r="D28" s="140"/>
      <c r="E28" s="143"/>
      <c r="F28" s="143"/>
      <c r="G28" s="133"/>
    </row>
    <row r="29" spans="1:13" ht="15" thickBot="1" x14ac:dyDescent="0.35">
      <c r="A29" s="144" t="s">
        <v>402</v>
      </c>
      <c r="B29" s="145">
        <f>B24+B26+B27</f>
        <v>5072624761</v>
      </c>
      <c r="C29" s="145">
        <f>C24+C26+C27</f>
        <v>4396257553.2399998</v>
      </c>
      <c r="D29" s="146">
        <f>(C29/B29)*100</f>
        <v>86.666326810527508</v>
      </c>
      <c r="E29" s="145">
        <f>E24+E26+E27</f>
        <v>7306670758</v>
      </c>
      <c r="F29" s="145">
        <f>F24+F26+F27</f>
        <v>6868644929</v>
      </c>
      <c r="G29" s="146">
        <f>(F29/E29)*100</f>
        <v>94.005124310269352</v>
      </c>
    </row>
    <row r="30" spans="1:13" x14ac:dyDescent="0.3">
      <c r="A30" s="851" t="s">
        <v>403</v>
      </c>
      <c r="B30" s="851"/>
      <c r="C30" s="851"/>
      <c r="D30" s="851"/>
      <c r="E30" s="851"/>
      <c r="F30" s="851"/>
      <c r="G30" s="851"/>
    </row>
    <row r="31" spans="1:13" x14ac:dyDescent="0.3">
      <c r="A31" s="852"/>
      <c r="B31" s="852"/>
      <c r="C31" s="852"/>
      <c r="D31" s="852"/>
      <c r="E31" s="852"/>
      <c r="F31" s="852"/>
      <c r="G31" s="852"/>
    </row>
    <row r="32" spans="1:13" x14ac:dyDescent="0.3">
      <c r="A32" s="853" t="s">
        <v>404</v>
      </c>
      <c r="B32" s="853"/>
      <c r="C32" s="853"/>
      <c r="D32" s="853"/>
      <c r="E32" s="853"/>
      <c r="F32" s="853"/>
      <c r="G32" s="853"/>
    </row>
    <row r="33" spans="1:7" x14ac:dyDescent="0.3">
      <c r="A33" s="858" t="s">
        <v>405</v>
      </c>
      <c r="B33" s="858"/>
      <c r="C33" s="858"/>
      <c r="D33" s="858"/>
      <c r="E33" s="858"/>
      <c r="F33" s="858"/>
      <c r="G33" s="858"/>
    </row>
    <row r="34" spans="1:7" x14ac:dyDescent="0.3">
      <c r="A34" s="858" t="s">
        <v>406</v>
      </c>
      <c r="B34" s="858"/>
      <c r="C34" s="858"/>
      <c r="D34" s="858"/>
      <c r="E34" s="858"/>
      <c r="F34" s="858"/>
      <c r="G34" s="858"/>
    </row>
  </sheetData>
  <mergeCells count="15">
    <mergeCell ref="A34:G34"/>
    <mergeCell ref="C8:C9"/>
    <mergeCell ref="D8:D9"/>
    <mergeCell ref="F8:F9"/>
    <mergeCell ref="G8:G9"/>
    <mergeCell ref="A30:G31"/>
    <mergeCell ref="A32:G32"/>
    <mergeCell ref="A5:D5"/>
    <mergeCell ref="B6:D6"/>
    <mergeCell ref="E6:G6"/>
    <mergeCell ref="A33:G33"/>
    <mergeCell ref="A1:G1"/>
    <mergeCell ref="A2:G2"/>
    <mergeCell ref="A3:G3"/>
    <mergeCell ref="A4:G4"/>
  </mergeCells>
  <phoneticPr fontId="65" type="noConversion"/>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48"/>
  <sheetViews>
    <sheetView workbookViewId="0">
      <selection activeCell="F2" sqref="F2"/>
    </sheetView>
  </sheetViews>
  <sheetFormatPr baseColWidth="10" defaultRowHeight="14.4" x14ac:dyDescent="0.3"/>
  <cols>
    <col min="1" max="1" width="125.33203125" customWidth="1"/>
  </cols>
  <sheetData>
    <row r="1" spans="1:2" x14ac:dyDescent="0.3">
      <c r="A1" s="105"/>
    </row>
    <row r="2" spans="1:2" ht="16.8" x14ac:dyDescent="0.3">
      <c r="A2" s="106" t="s">
        <v>330</v>
      </c>
    </row>
    <row r="3" spans="1:2" ht="16.8" x14ac:dyDescent="0.3">
      <c r="A3" s="106" t="s">
        <v>331</v>
      </c>
    </row>
    <row r="4" spans="1:2" ht="16.8" x14ac:dyDescent="0.3">
      <c r="A4" s="106" t="s">
        <v>332</v>
      </c>
    </row>
    <row r="5" spans="1:2" x14ac:dyDescent="0.3">
      <c r="A5" s="105"/>
    </row>
    <row r="6" spans="1:2" x14ac:dyDescent="0.3">
      <c r="A6" s="105"/>
    </row>
    <row r="7" spans="1:2" x14ac:dyDescent="0.3">
      <c r="A7" s="105"/>
    </row>
    <row r="8" spans="1:2" x14ac:dyDescent="0.3">
      <c r="A8" s="105"/>
    </row>
    <row r="9" spans="1:2" x14ac:dyDescent="0.3">
      <c r="A9" s="107" t="s">
        <v>333</v>
      </c>
    </row>
    <row r="10" spans="1:2" ht="66.599999999999994" x14ac:dyDescent="0.3">
      <c r="A10" s="108" t="s">
        <v>334</v>
      </c>
    </row>
    <row r="11" spans="1:2" ht="27" x14ac:dyDescent="0.3">
      <c r="A11" s="108" t="s">
        <v>335</v>
      </c>
    </row>
    <row r="12" spans="1:2" ht="119.4" x14ac:dyDescent="0.3">
      <c r="A12" s="108" t="s">
        <v>336</v>
      </c>
    </row>
    <row r="13" spans="1:2" x14ac:dyDescent="0.3">
      <c r="A13" s="108"/>
    </row>
    <row r="14" spans="1:2" x14ac:dyDescent="0.3">
      <c r="A14" s="109" t="s">
        <v>337</v>
      </c>
      <c r="B14" s="109" t="s">
        <v>338</v>
      </c>
    </row>
    <row r="15" spans="1:2" ht="27" x14ac:dyDescent="0.3">
      <c r="A15" s="108" t="s">
        <v>339</v>
      </c>
    </row>
    <row r="16" spans="1:2" x14ac:dyDescent="0.3">
      <c r="A16" s="110" t="s">
        <v>0</v>
      </c>
    </row>
    <row r="18" spans="1:1" x14ac:dyDescent="0.3">
      <c r="A18" s="108"/>
    </row>
    <row r="19" spans="1:1" x14ac:dyDescent="0.3">
      <c r="A19" s="108"/>
    </row>
    <row r="20" spans="1:1" ht="79.8" x14ac:dyDescent="0.3">
      <c r="A20" s="108" t="s">
        <v>340</v>
      </c>
    </row>
    <row r="21" spans="1:1" ht="16.8" x14ac:dyDescent="0.3">
      <c r="A21" s="111"/>
    </row>
    <row r="22" spans="1:1" ht="16.8" x14ac:dyDescent="0.3">
      <c r="A22" s="111"/>
    </row>
    <row r="23" spans="1:1" ht="16.8" x14ac:dyDescent="0.3">
      <c r="A23" s="111"/>
    </row>
    <row r="24" spans="1:1" ht="16.8" x14ac:dyDescent="0.3">
      <c r="A24" s="111"/>
    </row>
    <row r="25" spans="1:1" ht="16.8" x14ac:dyDescent="0.3">
      <c r="A25" s="111"/>
    </row>
    <row r="26" spans="1:1" ht="16.8" x14ac:dyDescent="0.3">
      <c r="A26" s="111"/>
    </row>
    <row r="27" spans="1:1" ht="16.8" x14ac:dyDescent="0.3">
      <c r="A27" s="111"/>
    </row>
    <row r="28" spans="1:1" ht="16.8" x14ac:dyDescent="0.3">
      <c r="A28" s="111"/>
    </row>
    <row r="29" spans="1:1" ht="16.8" x14ac:dyDescent="0.3">
      <c r="A29" s="111"/>
    </row>
    <row r="30" spans="1:1" ht="16.8" x14ac:dyDescent="0.3">
      <c r="A30" s="111"/>
    </row>
    <row r="31" spans="1:1" ht="16.8" x14ac:dyDescent="0.3">
      <c r="A31" s="111"/>
    </row>
    <row r="32" spans="1:1" ht="16.8" x14ac:dyDescent="0.3">
      <c r="A32" s="111"/>
    </row>
    <row r="33" spans="1:1" ht="16.8" x14ac:dyDescent="0.3">
      <c r="A33" s="111"/>
    </row>
    <row r="34" spans="1:1" ht="16.8" x14ac:dyDescent="0.3">
      <c r="A34" s="111"/>
    </row>
    <row r="35" spans="1:1" ht="16.8" x14ac:dyDescent="0.3">
      <c r="A35" s="111"/>
    </row>
    <row r="36" spans="1:1" ht="16.8" x14ac:dyDescent="0.3">
      <c r="A36" s="111"/>
    </row>
    <row r="37" spans="1:1" ht="16.8" x14ac:dyDescent="0.3">
      <c r="A37" s="111"/>
    </row>
    <row r="38" spans="1:1" ht="16.8" x14ac:dyDescent="0.3">
      <c r="A38" s="111"/>
    </row>
    <row r="39" spans="1:1" ht="16.8" x14ac:dyDescent="0.3">
      <c r="A39" s="111"/>
    </row>
    <row r="40" spans="1:1" ht="16.8" x14ac:dyDescent="0.3">
      <c r="A40" s="111"/>
    </row>
    <row r="41" spans="1:1" ht="16.8" x14ac:dyDescent="0.3">
      <c r="A41" s="111"/>
    </row>
    <row r="42" spans="1:1" ht="16.8" x14ac:dyDescent="0.3">
      <c r="A42" s="111"/>
    </row>
    <row r="43" spans="1:1" ht="16.8" x14ac:dyDescent="0.3">
      <c r="A43" s="111"/>
    </row>
    <row r="44" spans="1:1" ht="16.8" x14ac:dyDescent="0.3">
      <c r="A44" s="111"/>
    </row>
    <row r="45" spans="1:1" ht="16.8" x14ac:dyDescent="0.3">
      <c r="A45" s="111"/>
    </row>
    <row r="46" spans="1:1" ht="16.8" x14ac:dyDescent="0.3">
      <c r="A46" s="111"/>
    </row>
    <row r="47" spans="1:1" ht="16.8" x14ac:dyDescent="0.3">
      <c r="A47" s="111"/>
    </row>
    <row r="48" spans="1:1" ht="16.8" x14ac:dyDescent="0.3">
      <c r="A48" s="111"/>
    </row>
    <row r="49" spans="1:1" ht="16.8" x14ac:dyDescent="0.3">
      <c r="A49" s="111"/>
    </row>
    <row r="50" spans="1:1" ht="16.8" x14ac:dyDescent="0.3">
      <c r="A50" s="111"/>
    </row>
    <row r="51" spans="1:1" ht="16.8" x14ac:dyDescent="0.3">
      <c r="A51" s="106" t="s">
        <v>330</v>
      </c>
    </row>
    <row r="52" spans="1:1" ht="16.8" x14ac:dyDescent="0.3">
      <c r="A52" s="106" t="s">
        <v>331</v>
      </c>
    </row>
    <row r="53" spans="1:1" ht="16.8" x14ac:dyDescent="0.3">
      <c r="A53" s="106" t="s">
        <v>341</v>
      </c>
    </row>
    <row r="54" spans="1:1" ht="15.6" x14ac:dyDescent="0.3">
      <c r="A54" s="112"/>
    </row>
    <row r="55" spans="1:1" x14ac:dyDescent="0.3">
      <c r="A55" s="108" t="s">
        <v>342</v>
      </c>
    </row>
    <row r="56" spans="1:1" ht="40.200000000000003" x14ac:dyDescent="0.3">
      <c r="A56" s="108" t="s">
        <v>343</v>
      </c>
    </row>
    <row r="57" spans="1:1" ht="66.599999999999994" x14ac:dyDescent="0.3">
      <c r="A57" s="108" t="s">
        <v>344</v>
      </c>
    </row>
    <row r="58" spans="1:1" x14ac:dyDescent="0.3">
      <c r="A58" s="108"/>
    </row>
    <row r="59" spans="1:1" x14ac:dyDescent="0.3">
      <c r="A59" s="113" t="s">
        <v>345</v>
      </c>
    </row>
    <row r="60" spans="1:1" ht="27" x14ac:dyDescent="0.3">
      <c r="A60" s="108" t="s">
        <v>346</v>
      </c>
    </row>
    <row r="62" spans="1:1" x14ac:dyDescent="0.3">
      <c r="A62" s="108"/>
    </row>
    <row r="63" spans="1:1" x14ac:dyDescent="0.3">
      <c r="A63" s="108" t="s">
        <v>347</v>
      </c>
    </row>
    <row r="64" spans="1:1" x14ac:dyDescent="0.3">
      <c r="A64" s="108" t="s">
        <v>348</v>
      </c>
    </row>
    <row r="65" spans="7:11" x14ac:dyDescent="0.3">
      <c r="G65" s="862" t="s">
        <v>349</v>
      </c>
      <c r="H65" s="862"/>
      <c r="I65" s="862"/>
      <c r="J65" s="862"/>
      <c r="K65" s="862"/>
    </row>
    <row r="66" spans="7:11" x14ac:dyDescent="0.3">
      <c r="G66" s="862" t="s">
        <v>350</v>
      </c>
      <c r="H66" s="862"/>
      <c r="I66" s="862"/>
      <c r="J66" s="862"/>
      <c r="K66" s="862"/>
    </row>
    <row r="67" spans="7:11" x14ac:dyDescent="0.3">
      <c r="G67" s="862" t="s">
        <v>351</v>
      </c>
      <c r="H67" s="862"/>
      <c r="I67" s="862"/>
      <c r="J67" s="862"/>
      <c r="K67" s="862"/>
    </row>
    <row r="68" spans="7:11" x14ac:dyDescent="0.3">
      <c r="G68" s="863" t="s">
        <v>352</v>
      </c>
      <c r="H68" s="863"/>
      <c r="I68" s="863" t="s">
        <v>353</v>
      </c>
      <c r="J68" s="863"/>
      <c r="K68" s="863" t="s">
        <v>354</v>
      </c>
    </row>
    <row r="69" spans="7:11" x14ac:dyDescent="0.3">
      <c r="G69" s="863"/>
      <c r="H69" s="863"/>
      <c r="I69" s="114">
        <v>2008</v>
      </c>
      <c r="J69" s="114">
        <v>2009</v>
      </c>
      <c r="K69" s="863"/>
    </row>
    <row r="70" spans="7:11" x14ac:dyDescent="0.3">
      <c r="G70" s="115">
        <v>0</v>
      </c>
      <c r="H70" s="116" t="s">
        <v>355</v>
      </c>
      <c r="I70" s="117">
        <v>0.84699999999999998</v>
      </c>
      <c r="J70" s="117">
        <v>0.84699999999999998</v>
      </c>
      <c r="K70" s="117">
        <v>0</v>
      </c>
    </row>
    <row r="71" spans="7:11" x14ac:dyDescent="0.3">
      <c r="G71" s="115">
        <v>1</v>
      </c>
      <c r="H71" s="116" t="s">
        <v>318</v>
      </c>
      <c r="I71" s="117">
        <v>0.78800000000000003</v>
      </c>
      <c r="J71" s="117">
        <v>0.746</v>
      </c>
      <c r="K71" s="117">
        <v>-4.2000000000000003E-2</v>
      </c>
    </row>
    <row r="72" spans="7:11" x14ac:dyDescent="0.3">
      <c r="G72" s="115">
        <v>2</v>
      </c>
      <c r="H72" s="116" t="s">
        <v>319</v>
      </c>
      <c r="I72" s="117">
        <v>0.64</v>
      </c>
      <c r="J72" s="117">
        <v>0.48299999999999998</v>
      </c>
      <c r="K72" s="117">
        <v>-0.157</v>
      </c>
    </row>
    <row r="73" spans="7:11" x14ac:dyDescent="0.3">
      <c r="G73" s="115">
        <v>3</v>
      </c>
      <c r="H73" s="116" t="s">
        <v>356</v>
      </c>
      <c r="I73" s="115" t="s">
        <v>357</v>
      </c>
      <c r="J73" s="115" t="s">
        <v>357</v>
      </c>
      <c r="K73" s="115" t="s">
        <v>357</v>
      </c>
    </row>
    <row r="74" spans="7:11" x14ac:dyDescent="0.3">
      <c r="G74" s="115">
        <v>4</v>
      </c>
      <c r="H74" s="116" t="s">
        <v>358</v>
      </c>
      <c r="I74" s="115" t="s">
        <v>357</v>
      </c>
      <c r="J74" s="115" t="s">
        <v>357</v>
      </c>
      <c r="K74" s="115" t="s">
        <v>357</v>
      </c>
    </row>
    <row r="75" spans="7:11" x14ac:dyDescent="0.3">
      <c r="G75" s="115">
        <v>5</v>
      </c>
      <c r="H75" s="116" t="s">
        <v>359</v>
      </c>
      <c r="I75" s="117">
        <v>0.9</v>
      </c>
      <c r="J75" s="117">
        <v>0.54200000000000004</v>
      </c>
      <c r="K75" s="117">
        <v>-0.35799999999999998</v>
      </c>
    </row>
    <row r="76" spans="7:11" x14ac:dyDescent="0.3">
      <c r="G76" s="115">
        <v>6</v>
      </c>
      <c r="H76" s="116" t="s">
        <v>360</v>
      </c>
      <c r="I76" s="117">
        <v>0.996</v>
      </c>
      <c r="J76" s="117">
        <v>0.99199999999999999</v>
      </c>
      <c r="K76" s="117">
        <v>-4.0000000000000001E-3</v>
      </c>
    </row>
    <row r="77" spans="7:11" x14ac:dyDescent="0.3">
      <c r="G77" s="115">
        <v>7</v>
      </c>
      <c r="H77" s="116" t="s">
        <v>361</v>
      </c>
      <c r="I77" s="115" t="s">
        <v>357</v>
      </c>
      <c r="J77" s="115" t="s">
        <v>357</v>
      </c>
      <c r="K77" s="115" t="s">
        <v>357</v>
      </c>
    </row>
    <row r="78" spans="7:11" x14ac:dyDescent="0.3">
      <c r="G78" s="115">
        <v>8</v>
      </c>
      <c r="H78" s="116" t="s">
        <v>362</v>
      </c>
      <c r="I78" s="115" t="s">
        <v>357</v>
      </c>
      <c r="J78" s="115" t="s">
        <v>357</v>
      </c>
      <c r="K78" s="115" t="s">
        <v>357</v>
      </c>
    </row>
    <row r="79" spans="7:11" x14ac:dyDescent="0.3">
      <c r="G79" s="115">
        <v>9</v>
      </c>
      <c r="H79" s="116" t="s">
        <v>363</v>
      </c>
      <c r="I79" s="115" t="s">
        <v>357</v>
      </c>
      <c r="J79" s="115" t="s">
        <v>357</v>
      </c>
      <c r="K79" s="115" t="s">
        <v>357</v>
      </c>
    </row>
    <row r="81" spans="1:11" ht="15" thickBot="1" x14ac:dyDescent="0.35">
      <c r="G81" s="118"/>
      <c r="H81" s="119" t="s">
        <v>364</v>
      </c>
      <c r="I81" s="120">
        <v>0.90900000000000003</v>
      </c>
      <c r="J81" s="120">
        <v>0.86699999999999999</v>
      </c>
      <c r="K81" s="120">
        <v>-4.2000000000000003E-2</v>
      </c>
    </row>
    <row r="82" spans="1:11" x14ac:dyDescent="0.3">
      <c r="G82" s="861" t="s">
        <v>365</v>
      </c>
      <c r="H82" s="861"/>
    </row>
    <row r="83" spans="1:11" x14ac:dyDescent="0.3">
      <c r="A83" s="108"/>
    </row>
    <row r="84" spans="1:11" ht="40.200000000000003" x14ac:dyDescent="0.3">
      <c r="A84" s="108" t="s">
        <v>366</v>
      </c>
    </row>
    <row r="85" spans="1:11" ht="27" x14ac:dyDescent="0.3">
      <c r="A85" s="108" t="s">
        <v>367</v>
      </c>
    </row>
    <row r="86" spans="1:11" ht="15.6" x14ac:dyDescent="0.3">
      <c r="A86" s="112"/>
    </row>
    <row r="87" spans="1:11" ht="16.8" x14ac:dyDescent="0.3">
      <c r="A87" s="111"/>
    </row>
    <row r="88" spans="1:11" ht="16.8" x14ac:dyDescent="0.3">
      <c r="A88" s="111"/>
    </row>
    <row r="89" spans="1:11" ht="16.8" x14ac:dyDescent="0.3">
      <c r="A89" s="111"/>
    </row>
    <row r="90" spans="1:11" ht="16.8" x14ac:dyDescent="0.3">
      <c r="A90" s="111"/>
    </row>
    <row r="91" spans="1:11" ht="16.8" x14ac:dyDescent="0.3">
      <c r="A91" s="111"/>
    </row>
    <row r="92" spans="1:11" ht="16.8" x14ac:dyDescent="0.3">
      <c r="A92" s="111"/>
    </row>
    <row r="93" spans="1:11" ht="16.8" x14ac:dyDescent="0.3">
      <c r="A93" s="111"/>
    </row>
    <row r="94" spans="1:11" ht="16.8" x14ac:dyDescent="0.3">
      <c r="A94" s="111"/>
    </row>
    <row r="95" spans="1:11" ht="16.8" x14ac:dyDescent="0.3">
      <c r="A95" s="111"/>
    </row>
    <row r="96" spans="1:11" ht="16.8" x14ac:dyDescent="0.3">
      <c r="A96" s="111"/>
    </row>
    <row r="97" spans="1:1" ht="16.8" x14ac:dyDescent="0.3">
      <c r="A97" s="111"/>
    </row>
    <row r="98" spans="1:1" ht="16.8" x14ac:dyDescent="0.3">
      <c r="A98" s="111"/>
    </row>
    <row r="99" spans="1:1" ht="16.8" x14ac:dyDescent="0.3">
      <c r="A99" s="111"/>
    </row>
    <row r="100" spans="1:1" ht="16.8" x14ac:dyDescent="0.3">
      <c r="A100" s="111"/>
    </row>
    <row r="101" spans="1:1" ht="16.8" x14ac:dyDescent="0.3">
      <c r="A101" s="111"/>
    </row>
    <row r="102" spans="1:1" ht="16.8" x14ac:dyDescent="0.3">
      <c r="A102" s="111"/>
    </row>
    <row r="103" spans="1:1" ht="16.8" x14ac:dyDescent="0.3">
      <c r="A103" s="111"/>
    </row>
    <row r="104" spans="1:1" ht="16.8" x14ac:dyDescent="0.3">
      <c r="A104" s="111"/>
    </row>
    <row r="105" spans="1:1" ht="16.8" x14ac:dyDescent="0.3">
      <c r="A105" s="111"/>
    </row>
    <row r="106" spans="1:1" ht="16.8" x14ac:dyDescent="0.3">
      <c r="A106" s="111"/>
    </row>
    <row r="107" spans="1:1" ht="16.8" x14ac:dyDescent="0.3">
      <c r="A107" s="111"/>
    </row>
    <row r="108" spans="1:1" ht="16.8" x14ac:dyDescent="0.3">
      <c r="A108" s="111"/>
    </row>
    <row r="109" spans="1:1" ht="16.8" x14ac:dyDescent="0.3">
      <c r="A109" s="111"/>
    </row>
    <row r="110" spans="1:1" ht="16.8" x14ac:dyDescent="0.3">
      <c r="A110" s="111"/>
    </row>
    <row r="111" spans="1:1" ht="16.8" x14ac:dyDescent="0.3">
      <c r="A111" s="111"/>
    </row>
    <row r="112" spans="1:1" ht="16.8" x14ac:dyDescent="0.3">
      <c r="A112" s="111"/>
    </row>
    <row r="113" spans="1:1" ht="16.8" x14ac:dyDescent="0.3">
      <c r="A113" s="111"/>
    </row>
    <row r="114" spans="1:1" ht="16.8" x14ac:dyDescent="0.3">
      <c r="A114" s="111"/>
    </row>
    <row r="115" spans="1:1" ht="16.8" x14ac:dyDescent="0.3">
      <c r="A115" s="111"/>
    </row>
    <row r="116" spans="1:1" ht="16.8" x14ac:dyDescent="0.3">
      <c r="A116" s="111"/>
    </row>
    <row r="117" spans="1:1" ht="16.8" x14ac:dyDescent="0.3">
      <c r="A117" s="106" t="s">
        <v>330</v>
      </c>
    </row>
    <row r="118" spans="1:1" ht="16.8" x14ac:dyDescent="0.3">
      <c r="A118" s="106" t="s">
        <v>331</v>
      </c>
    </row>
    <row r="119" spans="1:1" ht="16.8" x14ac:dyDescent="0.3">
      <c r="A119" s="106" t="s">
        <v>368</v>
      </c>
    </row>
    <row r="120" spans="1:1" ht="16.8" x14ac:dyDescent="0.3">
      <c r="A120" s="111"/>
    </row>
    <row r="121" spans="1:1" x14ac:dyDescent="0.3">
      <c r="A121" s="113" t="s">
        <v>369</v>
      </c>
    </row>
    <row r="122" spans="1:1" x14ac:dyDescent="0.3">
      <c r="A122" s="108"/>
    </row>
    <row r="123" spans="1:1" x14ac:dyDescent="0.3">
      <c r="A123" s="108" t="s">
        <v>370</v>
      </c>
    </row>
    <row r="124" spans="1:1" x14ac:dyDescent="0.3">
      <c r="A124" s="107"/>
    </row>
    <row r="126" spans="1:1" x14ac:dyDescent="0.3">
      <c r="A126" s="110"/>
    </row>
    <row r="127" spans="1:1" x14ac:dyDescent="0.3">
      <c r="A127" s="108"/>
    </row>
    <row r="128" spans="1:1" x14ac:dyDescent="0.3">
      <c r="A128" s="108"/>
    </row>
    <row r="129" spans="1:1" x14ac:dyDescent="0.3">
      <c r="A129" s="108"/>
    </row>
    <row r="130" spans="1:1" x14ac:dyDescent="0.3">
      <c r="A130" s="108"/>
    </row>
    <row r="131" spans="1:1" x14ac:dyDescent="0.3">
      <c r="A131" s="108"/>
    </row>
    <row r="132" spans="1:1" x14ac:dyDescent="0.3">
      <c r="A132" s="108"/>
    </row>
    <row r="133" spans="1:1" ht="27" x14ac:dyDescent="0.3">
      <c r="A133" s="108" t="s">
        <v>371</v>
      </c>
    </row>
    <row r="134" spans="1:1" x14ac:dyDescent="0.3">
      <c r="A134" s="108"/>
    </row>
    <row r="135" spans="1:1" x14ac:dyDescent="0.3">
      <c r="A135" s="108"/>
    </row>
    <row r="137" spans="1:1" x14ac:dyDescent="0.3">
      <c r="A137" s="108"/>
    </row>
    <row r="138" spans="1:1" x14ac:dyDescent="0.3">
      <c r="A138" s="108"/>
    </row>
    <row r="140" spans="1:1" x14ac:dyDescent="0.3">
      <c r="A140" s="108"/>
    </row>
    <row r="141" spans="1:1" x14ac:dyDescent="0.3">
      <c r="A141" s="108" t="s">
        <v>372</v>
      </c>
    </row>
    <row r="143" spans="1:1" ht="40.200000000000003" x14ac:dyDescent="0.3">
      <c r="A143" s="108" t="s">
        <v>373</v>
      </c>
    </row>
    <row r="144" spans="1:1" x14ac:dyDescent="0.3">
      <c r="A144" s="108"/>
    </row>
    <row r="145" spans="1:1" ht="27" x14ac:dyDescent="0.3">
      <c r="A145" s="108" t="s">
        <v>374</v>
      </c>
    </row>
    <row r="146" spans="1:1" x14ac:dyDescent="0.3">
      <c r="A146" s="108"/>
    </row>
    <row r="147" spans="1:1" ht="27" x14ac:dyDescent="0.3">
      <c r="A147" s="108" t="s">
        <v>375</v>
      </c>
    </row>
    <row r="148" spans="1:1" ht="16.8" x14ac:dyDescent="0.3">
      <c r="A148" s="111"/>
    </row>
  </sheetData>
  <mergeCells count="7">
    <mergeCell ref="G82:H82"/>
    <mergeCell ref="G65:K65"/>
    <mergeCell ref="G66:K66"/>
    <mergeCell ref="G67:K67"/>
    <mergeCell ref="G68:H69"/>
    <mergeCell ref="I68:J68"/>
    <mergeCell ref="K68:K69"/>
  </mergeCells>
  <phoneticPr fontId="65" type="noConversion"/>
  <pageMargins left="0.7" right="0.7" top="0.75" bottom="0.75" header="0.3" footer="0.3"/>
  <drawing r:id="rId1"/>
  <legacyDrawing r:id="rId2"/>
  <oleObjects>
    <mc:AlternateContent xmlns:mc="http://schemas.openxmlformats.org/markup-compatibility/2006">
      <mc:Choice Requires="x14">
        <oleObject progId="Excel.Sheet.8" shapeId="33799" r:id="rId3">
          <objectPr defaultSize="0" autoPict="0" r:id="rId4">
            <anchor moveWithCells="1" sizeWithCells="1">
              <from>
                <xdr:col>0</xdr:col>
                <xdr:colOff>982980</xdr:colOff>
                <xdr:row>21</xdr:row>
                <xdr:rowOff>7620</xdr:rowOff>
              </from>
              <to>
                <xdr:col>0</xdr:col>
                <xdr:colOff>6827520</xdr:colOff>
                <xdr:row>47</xdr:row>
                <xdr:rowOff>99060</xdr:rowOff>
              </to>
            </anchor>
          </objectPr>
        </oleObject>
      </mc:Choice>
      <mc:Fallback>
        <oleObject progId="Excel.Sheet.8" shapeId="33799" r:id="rId3"/>
      </mc:Fallback>
    </mc:AlternateContent>
    <mc:AlternateContent xmlns:mc="http://schemas.openxmlformats.org/markup-compatibility/2006">
      <mc:Choice Requires="x14">
        <oleObject progId="Excel.Sheet.8" shapeId="33796" r:id="rId5">
          <objectPr defaultSize="0" autoPict="0" r:id="rId6">
            <anchor moveWithCells="1" sizeWithCells="1">
              <from>
                <xdr:col>0</xdr:col>
                <xdr:colOff>8343900</xdr:colOff>
                <xdr:row>123</xdr:row>
                <xdr:rowOff>0</xdr:rowOff>
              </from>
              <to>
                <xdr:col>8</xdr:col>
                <xdr:colOff>647700</xdr:colOff>
                <xdr:row>137</xdr:row>
                <xdr:rowOff>7620</xdr:rowOff>
              </to>
            </anchor>
          </objectPr>
        </oleObject>
      </mc:Choice>
      <mc:Fallback>
        <oleObject progId="Excel.Sheet.8" shapeId="33796" r:id="rId5"/>
      </mc:Fallback>
    </mc:AlternateContent>
    <mc:AlternateContent xmlns:mc="http://schemas.openxmlformats.org/markup-compatibility/2006">
      <mc:Choice Requires="x14">
        <oleObject progId="Excel.Sheet.8" shapeId="33795" r:id="rId7">
          <objectPr defaultSize="0" autoPict="0" r:id="rId8">
            <anchor moveWithCells="1" sizeWithCells="1">
              <from>
                <xdr:col>4</xdr:col>
                <xdr:colOff>670560</xdr:colOff>
                <xdr:row>137</xdr:row>
                <xdr:rowOff>68580</xdr:rowOff>
              </from>
              <to>
                <xdr:col>10</xdr:col>
                <xdr:colOff>556260</xdr:colOff>
                <xdr:row>142</xdr:row>
                <xdr:rowOff>1760220</xdr:rowOff>
              </to>
            </anchor>
          </objectPr>
        </oleObject>
      </mc:Choice>
      <mc:Fallback>
        <oleObject progId="Excel.Sheet.8" shapeId="33795" r:id="rId7"/>
      </mc:Fallback>
    </mc:AlternateContent>
    <mc:AlternateContent xmlns:mc="http://schemas.openxmlformats.org/markup-compatibility/2006">
      <mc:Choice Requires="x14">
        <oleObject progId="Excel.SheetMacroEnabled.12" shapeId="33793" r:id="rId9">
          <objectPr defaultSize="0" autoPict="0" r:id="rId10">
            <anchor moveWithCells="1" sizeWithCells="1">
              <from>
                <xdr:col>1</xdr:col>
                <xdr:colOff>83820</xdr:colOff>
                <xdr:row>147</xdr:row>
                <xdr:rowOff>0</xdr:rowOff>
              </from>
              <to>
                <xdr:col>7</xdr:col>
                <xdr:colOff>502920</xdr:colOff>
                <xdr:row>164</xdr:row>
                <xdr:rowOff>160020</xdr:rowOff>
              </to>
            </anchor>
          </objectPr>
        </oleObject>
      </mc:Choice>
      <mc:Fallback>
        <oleObject progId="Excel.SheetMacroEnabled.12" shapeId="33793" r:id="rId9"/>
      </mc:Fallback>
    </mc:AlternateContent>
    <mc:AlternateContent xmlns:mc="http://schemas.openxmlformats.org/markup-compatibility/2006">
      <mc:Choice Requires="x14">
        <oleObject progId="Excel.Sheet.12" shapeId="33798" r:id="rId11">
          <objectPr defaultSize="0" autoPict="0" r:id="rId12">
            <anchor moveWithCells="1" sizeWithCells="1">
              <from>
                <xdr:col>0</xdr:col>
                <xdr:colOff>30480</xdr:colOff>
                <xdr:row>64</xdr:row>
                <xdr:rowOff>0</xdr:rowOff>
              </from>
              <to>
                <xdr:col>0</xdr:col>
                <xdr:colOff>4724400</xdr:colOff>
                <xdr:row>83</xdr:row>
                <xdr:rowOff>76200</xdr:rowOff>
              </to>
            </anchor>
          </objectPr>
        </oleObject>
      </mc:Choice>
      <mc:Fallback>
        <oleObject progId="Excel.Sheet.12" shapeId="33798" r:id="rId11"/>
      </mc:Fallback>
    </mc:AlternateContent>
    <mc:AlternateContent xmlns:mc="http://schemas.openxmlformats.org/markup-compatibility/2006">
      <mc:Choice Requires="x14">
        <oleObject progId="Excel.Sheet.12" shapeId="33797" r:id="rId13">
          <objectPr defaultSize="0" autoPict="0" r:id="rId14">
            <anchor moveWithCells="1" sizeWithCells="1">
              <from>
                <xdr:col>1</xdr:col>
                <xdr:colOff>266700</xdr:colOff>
                <xdr:row>54</xdr:row>
                <xdr:rowOff>0</xdr:rowOff>
              </from>
              <to>
                <xdr:col>8</xdr:col>
                <xdr:colOff>754380</xdr:colOff>
                <xdr:row>60</xdr:row>
                <xdr:rowOff>114300</xdr:rowOff>
              </to>
            </anchor>
          </objectPr>
        </oleObject>
      </mc:Choice>
      <mc:Fallback>
        <oleObject progId="Excel.Sheet.12" shapeId="33797" r:id="rId13"/>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election activeCell="A32" sqref="A32"/>
    </sheetView>
  </sheetViews>
  <sheetFormatPr baseColWidth="10" defaultRowHeight="14.4" x14ac:dyDescent="0.3"/>
  <sheetData/>
  <phoneticPr fontId="65"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3</vt:i4>
      </vt:variant>
    </vt:vector>
  </HeadingPairs>
  <TitlesOfParts>
    <vt:vector size="17" baseType="lpstr">
      <vt:lpstr>PPTO AL 31 AGOSTO 2023</vt:lpstr>
      <vt:lpstr>RESUMENxPartida</vt:lpstr>
      <vt:lpstr>ResumenxSubP</vt:lpstr>
      <vt:lpstr>2012% Ejecucion</vt:lpstr>
      <vt:lpstr>07-08</vt:lpstr>
      <vt:lpstr>08-09</vt:lpstr>
      <vt:lpstr>09-10</vt:lpstr>
      <vt:lpstr>Hoja3</vt:lpstr>
      <vt:lpstr>Hoja1</vt:lpstr>
      <vt:lpstr>IEP I Sem-MH</vt:lpstr>
      <vt:lpstr>RESUMEN X MES</vt:lpstr>
      <vt:lpstr>Hoja2</vt:lpstr>
      <vt:lpstr>INFORME H-70</vt:lpstr>
      <vt:lpstr>Base de Datos</vt:lpstr>
      <vt:lpstr>'PPTO AL 31 AGOSTO 2023'!Área_de_impresión</vt:lpstr>
      <vt:lpstr>ResumenxSubP!Área_de_impresión</vt:lpstr>
      <vt:lpstr>'PPTO AL 31 AGOSTO 2023'!Títulos_a_imprimir</vt:lpstr>
    </vt:vector>
  </TitlesOfParts>
  <Company>Lenovo (Beijing)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jpizarro</dc:creator>
  <cp:lastModifiedBy>Gustavo Leon Jimenez</cp:lastModifiedBy>
  <cp:lastPrinted>2023-08-01T14:11:30Z</cp:lastPrinted>
  <dcterms:created xsi:type="dcterms:W3CDTF">2010-04-30T16:28:29Z</dcterms:created>
  <dcterms:modified xsi:type="dcterms:W3CDTF">2023-09-01T14:13:06Z</dcterms:modified>
</cp:coreProperties>
</file>