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7-julio 2023\"/>
    </mc:Choice>
  </mc:AlternateContent>
  <xr:revisionPtr revIDLastSave="0" documentId="13_ncr:1_{ADA6D24E-75B7-496B-BB5D-148E57F2224E}" xr6:coauthVersionLast="47" xr6:coauthVersionMax="47" xr10:uidLastSave="{00000000-0000-0000-0000-000000000000}"/>
  <bookViews>
    <workbookView xWindow="-108" yWindow="-108" windowWidth="23256" windowHeight="12456" tabRatio="746" xr2:uid="{00000000-000D-0000-FFFF-FFFF00000000}"/>
  </bookViews>
  <sheets>
    <sheet name="PPTO AL 31 JULI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31 JULIO 2023'!$A$1:$AN$327</definedName>
    <definedName name="_xlnm.Print_Area" localSheetId="2">ResumenxSubP!$A$1:$H$58</definedName>
    <definedName name="SIGAF">'Base de Datos'!$A$1:$G$84</definedName>
    <definedName name="_xlnm.Print_Titles" localSheetId="0">'PPTO AL 31 JULIO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21" i="1" l="1"/>
  <c r="H91" i="16"/>
  <c r="F91" i="16"/>
  <c r="O227" i="1"/>
  <c r="M257" i="1"/>
  <c r="L257" i="1"/>
  <c r="F85" i="16"/>
  <c r="F86" i="16"/>
  <c r="F87" i="16"/>
  <c r="F88" i="16"/>
  <c r="F89" i="16"/>
  <c r="AH200" i="1" s="1"/>
  <c r="F90" i="16"/>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143" i="1"/>
  <c r="AH141" i="1"/>
  <c r="AH96" i="1"/>
  <c r="AH65" i="1"/>
  <c r="AH64" i="1"/>
  <c r="AH63" i="1"/>
  <c r="AH53" i="1"/>
  <c r="AH52" i="1"/>
  <c r="AH50" i="1"/>
  <c r="AH42" i="1"/>
  <c r="AH36" i="1"/>
  <c r="AH35" i="1"/>
  <c r="AH34" i="1"/>
  <c r="AH31" i="1"/>
  <c r="AH19" i="1"/>
  <c r="AG317" i="1"/>
  <c r="D13" i="17" s="1"/>
  <c r="E13" i="17" s="1"/>
  <c r="AG316" i="1"/>
  <c r="D12" i="17" s="1"/>
  <c r="E12" i="17" s="1"/>
  <c r="AG315" i="1"/>
  <c r="AG314" i="1"/>
  <c r="D10" i="17" s="1"/>
  <c r="E10" i="17" s="1"/>
  <c r="AG313" i="1"/>
  <c r="AG312" i="1"/>
  <c r="D9" i="17" s="1"/>
  <c r="E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A1" i="17"/>
  <c r="A2" i="17"/>
  <c r="A3" i="17"/>
  <c r="D11" i="17"/>
  <c r="M68" i="1"/>
  <c r="AI324" i="1" l="1"/>
  <c r="AG325" i="1" l="1"/>
  <c r="AG324" i="1"/>
  <c r="AH325" i="1"/>
  <c r="F69" i="16"/>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s="1"/>
  <c r="AM277" i="1"/>
  <c r="AM275" i="1"/>
  <c r="AM270" i="1"/>
  <c r="AM268" i="1"/>
  <c r="AM260" i="1"/>
  <c r="AM255" i="1"/>
  <c r="AM246" i="1"/>
  <c r="AM235" i="1"/>
  <c r="AM222" i="1"/>
  <c r="AM214" i="1"/>
  <c r="AM212" i="1"/>
  <c r="AM205" i="1" s="1"/>
  <c r="AM197" i="1"/>
  <c r="AM196" i="1"/>
  <c r="AM191" i="1"/>
  <c r="AM182" i="1"/>
  <c r="AM173" i="1"/>
  <c r="AM172" i="1" s="1"/>
  <c r="AM166" i="1"/>
  <c r="AM163" i="1"/>
  <c r="AM154" i="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148" i="1" l="1"/>
  <c r="AM259" i="1"/>
  <c r="AM85" i="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H55" i="16"/>
  <c r="H56" i="16"/>
  <c r="H57" i="16"/>
  <c r="H58" i="16"/>
  <c r="H59" i="16"/>
  <c r="AI127" i="1" s="1"/>
  <c r="H60" i="16"/>
  <c r="H61" i="16"/>
  <c r="AI133" i="1" s="1"/>
  <c r="H62" i="16"/>
  <c r="H63" i="16"/>
  <c r="H64" i="16"/>
  <c r="AI142" i="1" s="1"/>
  <c r="H65" i="16"/>
  <c r="H66" i="16"/>
  <c r="H67" i="16"/>
  <c r="H68" i="16"/>
  <c r="AI309" i="1" s="1"/>
  <c r="H69" i="16"/>
  <c r="AI311" i="1" s="1"/>
  <c r="H70" i="16"/>
  <c r="H71" i="16"/>
  <c r="H72" i="16"/>
  <c r="AI314" i="1" s="1"/>
  <c r="H73" i="16"/>
  <c r="H74" i="16"/>
  <c r="H75" i="16"/>
  <c r="H76" i="16"/>
  <c r="H77" i="16"/>
  <c r="AI238" i="1" s="1"/>
  <c r="H78" i="16"/>
  <c r="H79" i="16"/>
  <c r="AI240" i="1" s="1"/>
  <c r="H80" i="16"/>
  <c r="AI245" i="1" s="1"/>
  <c r="H81" i="16"/>
  <c r="H82" i="16"/>
  <c r="H83" i="16"/>
  <c r="H84" i="16"/>
  <c r="AD300" i="1"/>
  <c r="AF300" i="1" s="1"/>
  <c r="AN300" i="1" s="1"/>
  <c r="F84" i="16"/>
  <c r="F83" i="16"/>
  <c r="F82" i="16"/>
  <c r="F81" i="16"/>
  <c r="F80" i="16"/>
  <c r="F79" i="16"/>
  <c r="F78" i="16"/>
  <c r="F77" i="16"/>
  <c r="F76" i="16"/>
  <c r="F75" i="16"/>
  <c r="F74" i="16"/>
  <c r="AH316" i="1" s="1"/>
  <c r="F72" i="16"/>
  <c r="AH314" i="1" s="1"/>
  <c r="F71" i="16"/>
  <c r="F70" i="16"/>
  <c r="F68" i="16"/>
  <c r="AH309" i="1" s="1"/>
  <c r="F67" i="16"/>
  <c r="F66" i="16"/>
  <c r="F65" i="16"/>
  <c r="F64" i="16"/>
  <c r="AH142" i="1" s="1"/>
  <c r="F63" i="16"/>
  <c r="AH140" i="1" s="1"/>
  <c r="F62" i="16"/>
  <c r="F61" i="16"/>
  <c r="AH133" i="1" s="1"/>
  <c r="F60" i="16"/>
  <c r="F59" i="16"/>
  <c r="F58" i="16"/>
  <c r="F57" i="16"/>
  <c r="AH113" i="1" s="1"/>
  <c r="F56" i="16"/>
  <c r="F55" i="16"/>
  <c r="F54" i="16"/>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06" i="1"/>
  <c r="AV327" i="1"/>
  <c r="AI315" i="1" l="1"/>
  <c r="AI109" i="1"/>
  <c r="AI106" i="1"/>
  <c r="AH127" i="1"/>
  <c r="AH238" i="1"/>
  <c r="AI316" i="1"/>
  <c r="AI317" i="1"/>
  <c r="AI144" i="1"/>
  <c r="AI113" i="1"/>
  <c r="AI312" i="1"/>
  <c r="AI140" i="1"/>
  <c r="AI310" i="1"/>
  <c r="AH109" i="1"/>
  <c r="AH312" i="1"/>
  <c r="AH245" i="1"/>
  <c r="AH310" i="1"/>
  <c r="AH311" i="1"/>
  <c r="AH144" i="1"/>
  <c r="AH317" i="1"/>
  <c r="AH324" i="1"/>
  <c r="AH240" i="1"/>
  <c r="AM11" i="1"/>
  <c r="AK300" i="1"/>
  <c r="AK298" i="1" s="1"/>
  <c r="H35" i="13"/>
  <c r="G36" i="13"/>
  <c r="C44" i="13"/>
  <c r="H44" i="13" s="1"/>
  <c r="AV321" i="1"/>
  <c r="G44" i="13" l="1"/>
  <c r="AV227" i="1"/>
  <c r="AW323" i="1"/>
  <c r="AX323" i="1" s="1"/>
  <c r="AW322" i="1"/>
  <c r="AX322" i="1" s="1"/>
  <c r="AW308" i="1"/>
  <c r="AX308" i="1" s="1"/>
  <c r="AW307" i="1"/>
  <c r="AX307" i="1" s="1"/>
  <c r="AW305" i="1"/>
  <c r="AX305" i="1" s="1"/>
  <c r="AW304" i="1"/>
  <c r="AX304" i="1" s="1"/>
  <c r="AW303" i="1"/>
  <c r="AX303" i="1" s="1"/>
  <c r="AW302" i="1"/>
  <c r="AX302" i="1" s="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X222" i="1" s="1"/>
  <c r="AW220" i="1"/>
  <c r="AX220" i="1" s="1"/>
  <c r="AW219" i="1"/>
  <c r="AX219" i="1" s="1"/>
  <c r="AW217" i="1"/>
  <c r="AX217" i="1" s="1"/>
  <c r="AW216" i="1"/>
  <c r="AX216" i="1" s="1"/>
  <c r="AW215" i="1"/>
  <c r="AX215" i="1" s="1"/>
  <c r="AW213" i="1"/>
  <c r="AX213" i="1" s="1"/>
  <c r="AW211" i="1"/>
  <c r="AX211" i="1" s="1"/>
  <c r="AW210" i="1"/>
  <c r="AX210" i="1" s="1"/>
  <c r="AW209" i="1"/>
  <c r="AX209" i="1" s="1"/>
  <c r="AW208" i="1"/>
  <c r="AX208" i="1" s="1"/>
  <c r="AW207" i="1"/>
  <c r="AX207" i="1" s="1"/>
  <c r="AW206" i="1"/>
  <c r="AX206" i="1" s="1"/>
  <c r="AW193" i="1"/>
  <c r="AX193" i="1" s="1"/>
  <c r="AW192" i="1"/>
  <c r="AX192" i="1" s="1"/>
  <c r="AW190" i="1"/>
  <c r="AX190" i="1" s="1"/>
  <c r="AW189" i="1"/>
  <c r="AX189" i="1" s="1"/>
  <c r="AW188" i="1"/>
  <c r="AX188" i="1" s="1"/>
  <c r="AW187" i="1"/>
  <c r="AX187" i="1" s="1"/>
  <c r="AW186" i="1"/>
  <c r="AX186" i="1" s="1"/>
  <c r="AW185" i="1"/>
  <c r="AX185" i="1" s="1"/>
  <c r="AW184" i="1"/>
  <c r="AX184" i="1" s="1"/>
  <c r="AW183" i="1"/>
  <c r="AX183" i="1" s="1"/>
  <c r="AW181" i="1"/>
  <c r="AX181" i="1" s="1"/>
  <c r="AW180" i="1"/>
  <c r="AX180" i="1" s="1"/>
  <c r="AW179" i="1"/>
  <c r="AX179" i="1" s="1"/>
  <c r="AW178" i="1"/>
  <c r="AX178" i="1" s="1"/>
  <c r="AW177" i="1"/>
  <c r="AX177" i="1" s="1"/>
  <c r="AW176" i="1"/>
  <c r="AX176" i="1" s="1"/>
  <c r="AW175" i="1"/>
  <c r="AX175" i="1" s="1"/>
  <c r="AW174" i="1"/>
  <c r="AX174" i="1" s="1"/>
  <c r="AW171" i="1"/>
  <c r="AX171" i="1" s="1"/>
  <c r="AW170" i="1"/>
  <c r="AX170" i="1" s="1"/>
  <c r="AW169" i="1"/>
  <c r="AX169" i="1" s="1"/>
  <c r="AW168" i="1"/>
  <c r="AX168" i="1" s="1"/>
  <c r="AW167" i="1"/>
  <c r="AX167" i="1" s="1"/>
  <c r="AW165" i="1"/>
  <c r="AX165" i="1" s="1"/>
  <c r="AW164" i="1"/>
  <c r="AX164" i="1" s="1"/>
  <c r="AW162" i="1"/>
  <c r="AX162" i="1" s="1"/>
  <c r="AW161" i="1"/>
  <c r="AX161" i="1" s="1"/>
  <c r="AW160" i="1"/>
  <c r="AX160" i="1" s="1"/>
  <c r="AW159" i="1"/>
  <c r="AX159" i="1" s="1"/>
  <c r="AW158" i="1"/>
  <c r="AX158" i="1" s="1"/>
  <c r="AW157" i="1"/>
  <c r="AX157" i="1" s="1"/>
  <c r="AW156" i="1"/>
  <c r="AX156" i="1" s="1"/>
  <c r="AW155" i="1"/>
  <c r="AX155" i="1" s="1"/>
  <c r="AW153" i="1"/>
  <c r="AX153" i="1" s="1"/>
  <c r="AW152" i="1"/>
  <c r="AX152" i="1" s="1"/>
  <c r="AW151" i="1"/>
  <c r="AX151" i="1" s="1"/>
  <c r="AW150" i="1"/>
  <c r="AX150" i="1" s="1"/>
  <c r="AW134" i="1"/>
  <c r="AX134" i="1" s="1"/>
  <c r="AW124" i="1"/>
  <c r="AX124" i="1" s="1"/>
  <c r="AW12" i="1"/>
  <c r="AX12" i="1" s="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X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D17" i="13" s="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J257" i="1" s="1"/>
  <c r="J256"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X214" i="1" s="1"/>
  <c r="AS191" i="1"/>
  <c r="AW191" i="1"/>
  <c r="AX191" i="1" s="1"/>
  <c r="AS182" i="1"/>
  <c r="AW182" i="1"/>
  <c r="AX182" i="1" s="1"/>
  <c r="AS173" i="1"/>
  <c r="AW173" i="1"/>
  <c r="AX173" i="1" s="1"/>
  <c r="AS166" i="1"/>
  <c r="AW166" i="1"/>
  <c r="AX166" i="1" s="1"/>
  <c r="AS163" i="1"/>
  <c r="AW163" i="1"/>
  <c r="AX163" i="1" s="1"/>
  <c r="AS154" i="1"/>
  <c r="AW154" i="1"/>
  <c r="AX154" i="1" s="1"/>
  <c r="AS149" i="1"/>
  <c r="AW149" i="1"/>
  <c r="AX149" i="1" s="1"/>
  <c r="AJ126" i="1"/>
  <c r="AW126" i="1"/>
  <c r="AX126" i="1" s="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AX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I277" i="1"/>
  <c r="N259" i="1"/>
  <c r="L172" i="1"/>
  <c r="J14" i="2" s="1"/>
  <c r="J148" i="1"/>
  <c r="AF135" i="1"/>
  <c r="AK135" i="1" s="1"/>
  <c r="AE68" i="1"/>
  <c r="I68" i="1"/>
  <c r="AF25" i="1"/>
  <c r="AK25" i="1" s="1"/>
  <c r="AW25" i="1" s="1"/>
  <c r="AX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X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X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G76" i="1"/>
  <c r="AQ80" i="1"/>
  <c r="D26" i="15"/>
  <c r="AT156" i="1"/>
  <c r="AU156" i="1"/>
  <c r="AL159" i="1"/>
  <c r="AP159" i="1"/>
  <c r="AQ63" i="1"/>
  <c r="AG60" i="1"/>
  <c r="AH259" i="1"/>
  <c r="AF238" i="1"/>
  <c r="AK148" i="1"/>
  <c r="AW148" i="1" s="1"/>
  <c r="AX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Q72" i="1"/>
  <c r="D18" i="15"/>
  <c r="AH239" i="1"/>
  <c r="AF275" i="1"/>
  <c r="AL275" i="1" s="1"/>
  <c r="AF260" i="1"/>
  <c r="AL260" i="1"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D253" i="1"/>
  <c r="AU158" i="1"/>
  <c r="AT158" i="1"/>
  <c r="AF149" i="1"/>
  <c r="J111" i="1"/>
  <c r="H12" i="2" s="1"/>
  <c r="I139" i="1"/>
  <c r="U111" i="1"/>
  <c r="U280" i="1"/>
  <c r="AF43" i="1"/>
  <c r="AN43" i="1" s="1"/>
  <c r="O223" i="1" l="1"/>
  <c r="M16" i="2" s="1"/>
  <c r="AN312" i="1"/>
  <c r="C9" i="17"/>
  <c r="AN314" i="1"/>
  <c r="C10" i="17"/>
  <c r="AN316" i="1"/>
  <c r="C12" i="17"/>
  <c r="AK317" i="1"/>
  <c r="AW317" i="1" s="1"/>
  <c r="AX317" i="1" s="1"/>
  <c r="C13" i="17"/>
  <c r="AI11" i="1"/>
  <c r="AN315" i="1"/>
  <c r="C11" i="17"/>
  <c r="E11" i="17" s="1"/>
  <c r="AN324" i="1"/>
  <c r="AK324" i="1"/>
  <c r="AJ324" i="1" s="1"/>
  <c r="AK37" i="1"/>
  <c r="AE227" i="1"/>
  <c r="AE47" i="1"/>
  <c r="U11" i="2" s="1"/>
  <c r="AK257" i="1"/>
  <c r="AW257" i="1" s="1"/>
  <c r="AX257" i="1" s="1"/>
  <c r="AJ318" i="1"/>
  <c r="AW318" i="1"/>
  <c r="AX318" i="1" s="1"/>
  <c r="AS119" i="1"/>
  <c r="AW119" i="1"/>
  <c r="AX119" i="1" s="1"/>
  <c r="AJ320" i="1"/>
  <c r="AW320" i="1"/>
  <c r="AX320" i="1" s="1"/>
  <c r="AJ319" i="1"/>
  <c r="AW319" i="1"/>
  <c r="AX319" i="1" s="1"/>
  <c r="Y14" i="2"/>
  <c r="AW172" i="1"/>
  <c r="AX172" i="1" s="1"/>
  <c r="AJ91" i="1"/>
  <c r="AW91" i="1"/>
  <c r="AX91" i="1" s="1"/>
  <c r="AJ34" i="1"/>
  <c r="AW34" i="1"/>
  <c r="AX34" i="1" s="1"/>
  <c r="AJ225" i="1"/>
  <c r="AW225" i="1"/>
  <c r="AX225" i="1" s="1"/>
  <c r="AJ102" i="1"/>
  <c r="AW102" i="1"/>
  <c r="AX102" i="1" s="1"/>
  <c r="AS135" i="1"/>
  <c r="AW135" i="1"/>
  <c r="AX135" i="1" s="1"/>
  <c r="AS137" i="1"/>
  <c r="AW137" i="1"/>
  <c r="AX137" i="1" s="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X83" i="1" s="1"/>
  <c r="AP83" i="1"/>
  <c r="AS84" i="1"/>
  <c r="AJ84" i="1"/>
  <c r="AP97" i="1"/>
  <c r="AK122" i="1"/>
  <c r="AW122" i="1" s="1"/>
  <c r="AX122" i="1" s="1"/>
  <c r="AP122" i="1"/>
  <c r="AS52" i="1"/>
  <c r="AJ52" i="1"/>
  <c r="AK236" i="1"/>
  <c r="AW236" i="1" s="1"/>
  <c r="AX236" i="1" s="1"/>
  <c r="AU166" i="1"/>
  <c r="AK108" i="1"/>
  <c r="AW108" i="1" s="1"/>
  <c r="AX108" i="1" s="1"/>
  <c r="AP108" i="1"/>
  <c r="AN108" i="1"/>
  <c r="AQ172" i="1"/>
  <c r="W14" i="2"/>
  <c r="AP67" i="1"/>
  <c r="AT67" i="1" s="1"/>
  <c r="AK67" i="1"/>
  <c r="AW67" i="1" s="1"/>
  <c r="AX67" i="1" s="1"/>
  <c r="AP103" i="1"/>
  <c r="AU103" i="1" s="1"/>
  <c r="AK125" i="1"/>
  <c r="AW125" i="1" s="1"/>
  <c r="AX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X120" i="1" s="1"/>
  <c r="AP120" i="1"/>
  <c r="C12" i="15"/>
  <c r="AP61" i="1"/>
  <c r="AT61" i="1" s="1"/>
  <c r="C28" i="15"/>
  <c r="K28" i="15" s="1"/>
  <c r="M28" i="15" s="1"/>
  <c r="AP86" i="1"/>
  <c r="AU86" i="1" s="1"/>
  <c r="F14" i="13"/>
  <c r="F62" i="13" s="1"/>
  <c r="AK78" i="1"/>
  <c r="AF118" i="1"/>
  <c r="AN118" i="1" s="1"/>
  <c r="C25" i="15"/>
  <c r="AP79" i="1"/>
  <c r="AP136" i="1"/>
  <c r="AK136" i="1"/>
  <c r="AW136" i="1" s="1"/>
  <c r="AX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X90" i="1" s="1"/>
  <c r="AP90" i="1"/>
  <c r="AP46" i="1"/>
  <c r="AK46" i="1"/>
  <c r="AK110" i="1"/>
  <c r="AP110" i="1"/>
  <c r="AU188" i="1"/>
  <c r="AJ232" i="1"/>
  <c r="AS232" i="1"/>
  <c r="AU18" i="1"/>
  <c r="AK33" i="1"/>
  <c r="AW33" i="1" s="1"/>
  <c r="AX33" i="1" s="1"/>
  <c r="AF32" i="1"/>
  <c r="AN32" i="1" s="1"/>
  <c r="AU33" i="1"/>
  <c r="AS30" i="1"/>
  <c r="AK24" i="1"/>
  <c r="AW24" i="1" s="1"/>
  <c r="AX24" i="1" s="1"/>
  <c r="AP24" i="1"/>
  <c r="AP23" i="1"/>
  <c r="AK23" i="1"/>
  <c r="AW23" i="1" s="1"/>
  <c r="AX23" i="1" s="1"/>
  <c r="AS25" i="1"/>
  <c r="AJ25"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X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O11" i="1" l="1"/>
  <c r="AL317" i="1"/>
  <c r="AJ317" i="1"/>
  <c r="E14" i="17"/>
  <c r="AW324" i="1"/>
  <c r="AX324" i="1" s="1"/>
  <c r="C53" i="3"/>
  <c r="H53" i="3" s="1"/>
  <c r="AP131" i="1"/>
  <c r="AU131" i="1" s="1"/>
  <c r="AN131" i="1"/>
  <c r="AW29" i="1"/>
  <c r="AX29" i="1" s="1"/>
  <c r="AK26" i="1"/>
  <c r="AS46" i="1"/>
  <c r="AW46" i="1"/>
  <c r="AX46" i="1" s="1"/>
  <c r="AL69" i="1"/>
  <c r="AW69" i="1"/>
  <c r="AX69" i="1" s="1"/>
  <c r="AS248" i="1"/>
  <c r="AW248" i="1"/>
  <c r="AX248" i="1" s="1"/>
  <c r="AJ100" i="1"/>
  <c r="AW100" i="1"/>
  <c r="AX100" i="1" s="1"/>
  <c r="AL242" i="1"/>
  <c r="AW242" i="1"/>
  <c r="AX242" i="1" s="1"/>
  <c r="AJ241" i="1"/>
  <c r="AW241" i="1"/>
  <c r="AX241" i="1" s="1"/>
  <c r="AS115" i="1"/>
  <c r="AW115" i="1"/>
  <c r="AX115" i="1" s="1"/>
  <c r="AJ226" i="1"/>
  <c r="AW226" i="1"/>
  <c r="AX226" i="1" s="1"/>
  <c r="AL36" i="1"/>
  <c r="AW36" i="1"/>
  <c r="AX36" i="1" s="1"/>
  <c r="AL244" i="1"/>
  <c r="AW244" i="1"/>
  <c r="AX244" i="1" s="1"/>
  <c r="AJ35" i="1"/>
  <c r="AW35" i="1"/>
  <c r="AX35" i="1" s="1"/>
  <c r="AL202" i="1"/>
  <c r="AW202" i="1"/>
  <c r="AX202" i="1" s="1"/>
  <c r="AS59" i="1"/>
  <c r="AW59" i="1"/>
  <c r="AX59" i="1" s="1"/>
  <c r="AL42" i="1"/>
  <c r="AW42" i="1"/>
  <c r="AX42" i="1" s="1"/>
  <c r="AJ105" i="1"/>
  <c r="AW105" i="1"/>
  <c r="AX105" i="1" s="1"/>
  <c r="AJ92" i="1"/>
  <c r="AW92" i="1"/>
  <c r="AX92" i="1" s="1"/>
  <c r="AS107" i="1"/>
  <c r="AW107" i="1"/>
  <c r="AX107" i="1" s="1"/>
  <c r="AJ65" i="1"/>
  <c r="AW65" i="1"/>
  <c r="AX65" i="1" s="1"/>
  <c r="AJ247" i="1"/>
  <c r="AW247" i="1"/>
  <c r="AX247" i="1" s="1"/>
  <c r="AJ71" i="1"/>
  <c r="AW71" i="1"/>
  <c r="AX71" i="1" s="1"/>
  <c r="AL243" i="1"/>
  <c r="AW243" i="1"/>
  <c r="AX243" i="1" s="1"/>
  <c r="AS110" i="1"/>
  <c r="AW110" i="1"/>
  <c r="AX110" i="1" s="1"/>
  <c r="AS50" i="1"/>
  <c r="AW50" i="1"/>
  <c r="AX50" i="1" s="1"/>
  <c r="AJ237" i="1"/>
  <c r="AW237" i="1"/>
  <c r="AX237" i="1" s="1"/>
  <c r="AL250" i="1"/>
  <c r="AW250" i="1"/>
  <c r="AX250" i="1" s="1"/>
  <c r="AJ128" i="1"/>
  <c r="AW128" i="1"/>
  <c r="AX128" i="1" s="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D119" i="13" s="1"/>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H12"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H11" i="12" s="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F21" i="12" l="1"/>
  <c r="F20" i="12"/>
  <c r="D20" i="12"/>
  <c r="C21" i="12"/>
  <c r="D21" i="12"/>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H10" i="12" s="1"/>
  <c r="Z15" i="2"/>
  <c r="H21" i="12" l="1"/>
  <c r="H20" i="12"/>
  <c r="E21" i="12"/>
  <c r="E20" i="12"/>
  <c r="B20" i="12"/>
  <c r="G48" i="3"/>
  <c r="B21" i="12"/>
  <c r="G58" i="13"/>
  <c r="AJ223" i="1"/>
  <c r="AK11" i="1"/>
  <c r="H13" i="12" s="1"/>
  <c r="H22" i="12" s="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G21" i="12" l="1"/>
  <c r="G20" i="12"/>
  <c r="F22" i="12"/>
  <c r="G22" i="12"/>
  <c r="D22" i="12"/>
  <c r="E22" i="12"/>
  <c r="C22" i="12"/>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<sst xmlns="http://schemas.openxmlformats.org/spreadsheetml/2006/main" count="1256" uniqueCount="740">
  <si>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</si>
  <si>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</si>
  <si>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</si>
  <si>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</si>
  <si>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</si>
  <si>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</si>
  <si>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</si>
  <si>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</si>
  <si>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</si>
  <si>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</si>
  <si>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</si>
  <si>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</si>
  <si>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</si>
  <si>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</si>
  <si>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</si>
  <si>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</si>
  <si>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</si>
  <si>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</si>
  <si>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</si>
  <si>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</si>
  <si>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</si>
  <si>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</si>
  <si>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</si>
  <si>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</si>
  <si>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</si>
  <si>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</si>
  <si>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</si>
  <si>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</si>
  <si>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</si>
  <si>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</si>
  <si>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</si>
  <si>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</si>
  <si>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</si>
  <si>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</si>
  <si>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</si>
  <si>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</si>
  <si>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</si>
  <si>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</si>
  <si>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</si>
  <si>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</si>
  <si>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</si>
  <si>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</si>
  <si>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</si>
  <si>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</si>
  <si>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</si>
  <si>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</si>
  <si>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</si>
  <si>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</si>
  <si>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</si>
  <si>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</si>
  <si>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</si>
  <si>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</si>
  <si>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</si>
  <si>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</si>
  <si>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</si>
  <si>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</si>
  <si>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</si>
  <si>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</si>
  <si>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</si>
  <si>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</si>
  <si>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</si>
  <si>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</si>
  <si>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</si>
  <si>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</si>
  <si>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</si>
  <si>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</si>
  <si>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</si>
  <si>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</si>
  <si>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</si>
  <si>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</si>
  <si>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</si>
  <si>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</si>
  <si>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</si>
  <si>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</si>
  <si>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</si>
  <si>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</si>
  <si>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</si>
  <si>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</si>
  <si>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</si>
  <si>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</si>
  <si>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</si>
  <si>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</si>
  <si>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</si>
  <si>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</si>
  <si>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</si>
  <si>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</si>
  <si>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</si>
  <si>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</si>
  <si>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</si>
  <si>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</si>
  <si>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</si>
  <si>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</si>
  <si>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</si>
  <si>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</si>
  <si>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</si>
  <si>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</si>
  <si>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</si>
  <si>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</si>
  <si>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</si>
  <si>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</si>
  <si>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</si>
  <si>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</si>
  <si>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</si>
  <si>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</si>
  <si>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</si>
  <si>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</si>
  <si>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</si>
  <si>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</si>
  <si>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</si>
  <si>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</si>
  <si>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</si>
  <si>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</si>
  <si>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</si>
  <si>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</si>
  <si>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</si>
  <si>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</si>
  <si>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</si>
  <si>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</si>
  <si>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</si>
  <si>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</si>
  <si>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</si>
  <si>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</si>
  <si>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</si>
  <si>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</si>
  <si>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</si>
  <si>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</si>
  <si>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</si>
  <si>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</si>
  <si>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</si>
  <si>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</si>
  <si>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</si>
  <si>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</si>
  <si>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</si>
  <si>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</si>
  <si>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</si>
  <si>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</si>
  <si>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</si>
  <si>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</si>
  <si>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</si>
  <si>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</si>
  <si>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</si>
  <si>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</si>
  <si>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</si>
  <si>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</si>
  <si>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</si>
  <si>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</si>
  <si>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</si>
  <si>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</si>
  <si>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</si>
  <si>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</si>
  <si>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</si>
  <si>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</si>
  <si>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</si>
  <si>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</si>
  <si>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</si>
  <si>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</si>
  <si>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</si>
  <si>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</si>
  <si>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</si>
  <si>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</si>
  <si>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</si>
  <si>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</si>
  <si>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</si>
  <si>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</si>
  <si>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</si>
  <si>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</si>
  <si>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</si>
  <si>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</si>
  <si>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</si>
  <si>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</si>
  <si>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</si>
  <si>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</si>
  <si>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</si>
  <si>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</si>
  <si>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</si>
  <si>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</si>
  <si>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</si>
  <si>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</si>
  <si>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</si>
  <si>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</si>
  <si>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</si>
  <si>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</si>
  <si>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</si>
  <si>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</si>
  <si>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</si>
  <si>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</si>
  <si>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</si>
  <si>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</si>
  <si>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</si>
  <si>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</si>
  <si>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</si>
  <si>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</si>
  <si>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</si>
  <si>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</si>
  <si>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</si>
  <si>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</si>
  <si>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</si>
  <si>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</si>
  <si>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</si>
  <si>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</si>
  <si>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</si>
  <si>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</si>
  <si>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</si>
  <si>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</si>
  <si>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</si>
  <si>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</si>
  <si>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</si>
  <si>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</si>
  <si>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</si>
  <si>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</si>
  <si>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</si>
  <si>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</si>
  <si>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</si>
  <si>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</si>
  <si>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</si>
  <si>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</si>
  <si>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</si>
  <si>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</si>
  <si>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</si>
  <si>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</si>
  <si>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</si>
  <si>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</si>
  <si>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</si>
  <si>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</si>
  <si>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</si>
  <si>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</si>
  <si>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</si>
  <si>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</si>
  <si>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</si>
  <si>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</si>
  <si>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</si>
  <si>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</si>
  <si>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</si>
  <si>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</si>
  <si>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</si>
  <si>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</si>
  <si>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</si>
  <si>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</si>
  <si>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</si>
  <si>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</si>
  <si>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</si>
  <si>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</si>
  <si>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</si>
  <si>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</si>
  <si>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</si>
  <si>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</si>
  <si>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</si>
  <si>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</si>
  <si>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</si>
  <si>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</si>
  <si>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</si>
  <si>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</si>
  <si>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</si>
  <si>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</si>
  <si>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</si>
  <si>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</si>
  <si>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</si>
  <si>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</si>
  <si>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</si>
  <si>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</si>
  <si>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</si>
  <si>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</si>
  <si>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</si>
  <si>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</si>
  <si>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</si>
  <si>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</si>
  <si>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</si>
  <si>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</si>
  <si>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</si>
  <si>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</si>
  <si>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</si>
  <si>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</si>
  <si>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</si>
  <si>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</si>
  <si>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</si>
  <si>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</si>
  <si>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</si>
  <si>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</si>
  <si>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</si>
  <si>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</si>
  <si>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</si>
  <si>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</si>
  <si>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</si>
  <si>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</si>
  <si>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</si>
  <si>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</si>
  <si>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</si>
  <si>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</si>
  <si>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</si>
  <si>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</si>
  <si>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</si>
  <si>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</si>
  <si>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</si>
  <si>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</si>
  <si>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</si>
  <si>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</si>
  <si>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</si>
  <si>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</si>
  <si>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</si>
  <si>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</si>
  <si>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</si>
  <si>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</si>
  <si>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</si>
  <si>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</si>
  <si>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</si>
  <si>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</si>
  <si>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</si>
  <si>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</si>
  <si>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</si>
  <si>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</si>
  <si>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</si>
  <si>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</si>
  <si>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</si>
  <si>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</si>
  <si>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</si>
  <si>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</si>
  <si>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</si>
  <si>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</si>
  <si>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</si>
  <si>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</si>
  <si>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</si>
  <si>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</si>
  <si>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</si>
  <si>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</si>
  <si>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</si>
  <si>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</si>
  <si>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</si>
  <si>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</si>
  <si>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</si>
  <si>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</si>
  <si>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</si>
  <si>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</si>
  <si>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</si>
  <si>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</si>
  <si>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</si>
  <si>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</si>
  <si>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</si>
  <si>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</si>
  <si>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</si>
  <si>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</si>
  <si>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</si>
  <si>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</si>
  <si>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</si>
  <si>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</si>
  <si>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</si>
  <si>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</si>
  <si>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</si>
  <si>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</si>
  <si>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</si>
  <si>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</si>
  <si>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</si>
  <si>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</si>
  <si>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</si>
  <si>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</si>
  <si>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</si>
  <si>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</si>
  <si>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</si>
  <si>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</si>
  <si>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</si>
  <si>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</si>
  <si>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</si>
  <si>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</si>
  <si>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</si>
  <si>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</si>
  <si>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</si>
  <si>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</si>
  <si>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</si>
  <si>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</si>
  <si>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</si>
  <si>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</si>
  <si>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</si>
  <si>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</si>
  <si>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</si>
  <si>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</si>
  <si>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</si>
  <si>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</si>
  <si>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</si>
  <si>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</si>
  <si>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</si>
  <si>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</si>
  <si>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</si>
  <si>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</si>
  <si>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</si>
  <si>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</si>
  <si>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</si>
  <si>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</si>
  <si>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</si>
  <si>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</si>
  <si>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</si>
  <si>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</si>
  <si>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</si>
  <si>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</si>
  <si>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</si>
  <si>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</si>
  <si>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</si>
  <si>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</si>
  <si>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</si>
  <si>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</si>
  <si>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</si>
  <si>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</si>
  <si>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</si>
  <si>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</si>
  <si>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</si>
  <si>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</si>
  <si>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</si>
  <si>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</si>
  <si>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</si>
  <si>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</si>
  <si>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</si>
  <si>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</si>
  <si>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</si>
  <si>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</si>
  <si>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</si>
  <si>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</si>
  <si>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</si>
  <si>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</si>
  <si>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</si>
  <si>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</si>
  <si>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</si>
  <si>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</si>
  <si>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</si>
  <si>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</si>
  <si>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</si>
  <si>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</si>
  <si>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</si>
  <si>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</si>
  <si>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</si>
  <si>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</si>
  <si>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</si>
  <si>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</si>
  <si>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</si>
  <si>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</si>
  <si>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</si>
  <si>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</si>
  <si>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</si>
  <si>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</si>
  <si>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</si>
  <si>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</si>
  <si>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</si>
  <si>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</si>
  <si>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</si>
  <si>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</si>
  <si>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</si>
  <si>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</si>
  <si>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</si>
  <si>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</si>
  <si>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</si>
  <si>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</si>
  <si>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</si>
  <si>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</si>
  <si>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</si>
  <si>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</si>
  <si>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</si>
  <si>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</si>
  <si>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</si>
  <si>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</si>
  <si>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</si>
  <si>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</si>
  <si>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</si>
  <si>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</si>
  <si>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</si>
  <si>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</si>
  <si>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</si>
  <si>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</si>
  <si>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</si>
  <si>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</si>
  <si>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</si>
  <si>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</si>
  <si>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</si>
  <si>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</si>
  <si>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</si>
  <si>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</si>
  <si>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</si>
  <si>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</si>
  <si>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</si>
  <si>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</si>
  <si>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</si>
  <si>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</si>
  <si>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</si>
  <si>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</si>
  <si>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</si>
  <si>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</si>
  <si>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</si>
  <si>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</si>
  <si>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</si>
  <si>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</si>
  <si>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</si>
  <si>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</si>
  <si>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</si>
  <si>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</si>
  <si>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</si>
  <si>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</si>
  <si>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</si>
  <si>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</si>
  <si>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</si>
  <si>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</si>
  <si>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</si>
  <si>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</si>
  <si>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</si>
  <si>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</si>
  <si>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</si>
  <si>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</si>
  <si>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</si>
  <si>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</si>
  <si>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</si>
  <si>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</si>
  <si>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</si>
  <si>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</si>
  <si>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</si>
  <si>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</si>
  <si>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</si>
  <si>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</si>
  <si>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</si>
  <si>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</si>
  <si>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</si>
  <si>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</si>
  <si>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</si>
  <si>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</si>
  <si>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</si>
  <si>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</si>
  <si>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</si>
  <si>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</si>
  <si>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</si>
  <si>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</si>
  <si>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</si>
  <si>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</si>
  <si>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</si>
  <si>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</si>
  <si>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</si>
  <si>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</si>
  <si>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</si>
  <si>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</si>
  <si>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</si>
  <si>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</si>
  <si>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</si>
  <si>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</si>
  <si>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</si>
  <si>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</si>
  <si>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</si>
  <si>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</si>
  <si>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</si>
  <si>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</si>
  <si>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</si>
  <si>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</si>
  <si>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</si>
  <si>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</si>
  <si>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</si>
  <si>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</si>
  <si>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</si>
  <si>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</si>
  <si>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</si>
  <si>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</si>
  <si>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</si>
  <si>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</si>
  <si>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</si>
  <si>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</si>
  <si>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</si>
  <si>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</si>
  <si>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</si>
  <si>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</si>
  <si>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</si>
  <si>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</si>
  <si>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</si>
  <si>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</si>
  <si>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</si>
  <si>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</si>
  <si>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</si>
  <si>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</si>
  <si>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</si>
  <si>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</si>
  <si>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</si>
  <si>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</si>
  <si>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</si>
  <si>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</si>
  <si>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</si>
  <si>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</si>
  <si>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</si>
  <si>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</si>
  <si>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</si>
  <si>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</si>
  <si>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</si>
  <si>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</si>
  <si>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</si>
  <si>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</si>
  <si>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</si>
  <si>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</si>
  <si>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</si>
  <si>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</si>
  <si>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</si>
  <si>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</si>
  <si>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</si>
  <si>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</si>
  <si>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</si>
  <si>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</si>
  <si>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</si>
  <si>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</si>
  <si>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</si>
  <si>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</si>
  <si>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</si>
  <si>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</si>
  <si>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</si>
  <si>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</si>
  <si>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</si>
  <si>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</si>
  <si>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</si>
  <si>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</si>
  <si>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</si>
  <si>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</si>
  <si>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</si>
  <si>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</si>
  <si>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</si>
  <si>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</si>
  <si>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</si>
  <si>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</si>
  <si>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</si>
  <si>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</si>
  <si>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</si>
  <si>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</si>
  <si>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</si>
  <si>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</si>
  <si>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</si>
  <si>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</si>
  <si>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</si>
  <si>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</si>
  <si>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</si>
  <si>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</si>
  <si>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</si>
  <si>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</si>
  <si>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</si>
  <si>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</si>
  <si>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</si>
  <si>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</si>
  <si>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</si>
  <si>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</si>
  <si>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</si>
  <si>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</si>
  <si>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</si>
  <si>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</si>
  <si>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</si>
  <si>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</si>
  <si>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</si>
  <si>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</si>
  <si>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</si>
  <si>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</si>
  <si>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</si>
  <si>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</si>
  <si>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</si>
  <si>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</si>
  <si>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</si>
  <si>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</si>
  <si>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</si>
  <si>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</si>
  <si>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</si>
  <si>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</si>
  <si>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</si>
  <si>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</si>
  <si>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</si>
  <si>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</si>
  <si>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</si>
  <si>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</si>
  <si>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</si>
  <si>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</si>
  <si>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</si>
  <si>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</si>
  <si>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</si>
  <si>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</si>
  <si>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</si>
  <si>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</si>
  <si>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</si>
  <si>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</si>
  <si>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</si>
  <si>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</si>
  <si>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</si>
  <si>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</si>
  <si>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</si>
  <si>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</si>
  <si>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</si>
  <si>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</si>
  <si>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</si>
  <si>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</si>
  <si>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</si>
  <si>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</si>
  <si>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</si>
  <si>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</si>
  <si>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</si>
  <si>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</si>
  <si>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</si>
  <si>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</si>
  <si>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</si>
  <si>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</si>
  <si>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</si>
  <si>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</si>
  <si>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</si>
  <si>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</si>
  <si>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</si>
  <si>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</si>
  <si>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</si>
  <si>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</si>
  <si>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</si>
  <si>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</si>
  <si>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</si>
  <si>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</si>
  <si>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</si>
  <si>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</si>
  <si>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</si>
  <si>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</si>
  <si>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</si>
  <si>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</si>
  <si>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</si>
  <si>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</si>
  <si>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</si>
  <si>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DIFERENCIAS NETAS</t>
  </si>
  <si>
    <t>Bloqueo</t>
  </si>
  <si>
    <t>E-60299</t>
  </si>
  <si>
    <t>E-602</t>
  </si>
  <si>
    <t>DISPONIBLE LIBERADO</t>
  </si>
  <si>
    <t>E6010322389300</t>
  </si>
  <si>
    <t>PROMOTORA CONVENIO -MICIT 2022</t>
  </si>
  <si>
    <t>EJERCICIO ECONÓMICO 2023</t>
  </si>
  <si>
    <t>EJERCICIO ECONOMICO 2023</t>
  </si>
  <si>
    <t>CEA</t>
  </si>
  <si>
    <t>ANC</t>
  </si>
  <si>
    <t>PROMOTORA OPERATIVOS</t>
  </si>
  <si>
    <t>PROMOTORA INCENTIVOS</t>
  </si>
  <si>
    <t>PROMOTORA PROPYME</t>
  </si>
  <si>
    <t>CODIGO</t>
  </si>
  <si>
    <t>ENTIDAD</t>
  </si>
  <si>
    <t>SUB-EJECUCION</t>
  </si>
  <si>
    <t>E-606</t>
  </si>
  <si>
    <t>H-003</t>
  </si>
  <si>
    <t>E-19902</t>
  </si>
  <si>
    <t>Al 31 DE JULIO 2023</t>
  </si>
  <si>
    <t>RESUMEN PARTIDAS PRESUPUESTARIAS AL 31 DE JULIO 2023</t>
  </si>
  <si>
    <t>RESUMEN PARTIDAS PRESUPUESTARIAS AL  31 DE JULIO 2023</t>
  </si>
  <si>
    <t>RESUMEN DE PARTIDAS PRESUPUESTARIAS AL 31 DE JULIO 2023</t>
  </si>
  <si>
    <t xml:space="preserve"> AL 31 DE JULIO 2023</t>
  </si>
  <si>
    <t>31 DE JULIO 2023</t>
  </si>
  <si>
    <t>SUB EJECUTADO DE TRASNFERENCIAS  AL 31 DE JULIO 2023</t>
  </si>
  <si>
    <t>H-05</t>
  </si>
  <si>
    <t>H-10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</si>
</sst>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0">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23" xfId="0" applyNumberFormat="1" applyFont="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3" fontId="0" fillId="0" borderId="0" xfId="0" applyNumberFormat="1" applyAlignment="1">
      <alignment horizontal="right"/>
    </xf>
    <xf numFmtId="165" fontId="14" fillId="3" borderId="0" xfId="32" applyFont="1" applyFill="1" applyBorder="1"/>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20" fillId="0" borderId="29" xfId="0" applyNumberFormat="1" applyFont="1" applyBorder="1" applyAlignment="1">
      <alignment horizontal="center" vertical="center" wrapText="1"/>
    </xf>
    <xf numFmtId="166" fontId="14" fillId="0" borderId="13"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31" xfId="0" applyFont="1" applyFill="1" applyBorder="1" applyAlignment="1">
      <alignment horizontal="center" wrapText="1"/>
    </xf>
    <xf numFmtId="166" fontId="2" fillId="0" borderId="13" xfId="0" applyNumberFormat="1" applyFont="1" applyBorder="1" applyAlignment="1">
      <alignment horizontal="center" vertical="center" wrapText="1"/>
    </xf>
    <xf numFmtId="166" fontId="2" fillId="0" borderId="14" xfId="0" applyNumberFormat="1" applyFont="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0" fillId="3" borderId="41" xfId="0" applyNumberFormat="1" applyFont="1" applyFill="1" applyBorder="1" applyAlignment="1">
      <alignment horizontal="center" vertical="center" wrapText="1"/>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14" fillId="0" borderId="22" xfId="0" applyNumberFormat="1" applyFont="1" applyBorder="1" applyAlignment="1">
      <alignment horizontal="center" vertical="center" wrapText="1"/>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0" xfId="0" applyFont="1" applyFill="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5" fillId="40" borderId="0" xfId="0" applyNumberFormat="1" applyFont="1" applyFill="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76" fillId="40" borderId="0" xfId="0" applyNumberFormat="1" applyFont="1" applyFill="1" applyAlignment="1">
      <alignment horizontal="center" vertical="center" wrapText="1"/>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1" fillId="44" borderId="43" xfId="0" applyFont="1" applyFill="1" applyBorder="1" applyAlignment="1">
      <alignment horizontal="center"/>
    </xf>
    <xf numFmtId="0" fontId="111" fillId="44" borderId="31" xfId="0" applyFont="1" applyFill="1" applyBorder="1" applyAlignment="1">
      <alignment horizont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JULIO 2023</a:t>
            </a:r>
          </a:p>
        </c:rich>
      </c:tx>
      <c:layout>
        <c:manualLayout>
          <c:xMode val="edge"/>
          <c:yMode val="edge"/>
          <c:x val="0.17380932515268918"/>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2225959379</c:v>
                </c:pt>
                <c:pt idx="1">
                  <c:v>1029700377.7099999</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975008607</c:v>
                </c:pt>
                <c:pt idx="1">
                  <c:v>371890060.12000006</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15584399</c:v>
                </c:pt>
                <c:pt idx="1">
                  <c:v>4253566.3100000005</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1813262937.9999998</c:v>
                </c:pt>
                <c:pt idx="1">
                  <c:v>942089348.92999995</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pt idx="3">
                  <c:v>0.27038850211533993</c:v>
                </c:pt>
                <c:pt idx="4">
                  <c:v>0.32946835664287183</c:v>
                </c:pt>
                <c:pt idx="5">
                  <c:v>0.39218398552843797</c:v>
                </c:pt>
                <c:pt idx="6">
                  <c:v>0.4534952686989604</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pt idx="3">
                  <c:v>0.16035201394830431</c:v>
                </c:pt>
                <c:pt idx="4">
                  <c:v>0.12805456870903476</c:v>
                </c:pt>
                <c:pt idx="5">
                  <c:v>9.014942014838212E-2</c:v>
                </c:pt>
                <c:pt idx="6">
                  <c:v>0.17501178990117497</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pt idx="3">
                  <c:v>0.56925948393635561</c:v>
                </c:pt>
                <c:pt idx="4">
                  <c:v>0.54247707464809336</c:v>
                </c:pt>
                <c:pt idx="5">
                  <c:v>0.51766659432317985</c:v>
                </c:pt>
                <c:pt idx="6">
                  <c:v>0.37149294139986461</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JULIO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3827839112</c:v>
                </c:pt>
                <c:pt idx="1">
                  <c:v>1051347634</c:v>
                </c:pt>
                <c:pt idx="2">
                  <c:v>17517599</c:v>
                </c:pt>
                <c:pt idx="3">
                  <c:v>147600000</c:v>
                </c:pt>
                <c:pt idx="4">
                  <c:v>2061385654.9999998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1790509595.8</c:v>
                </c:pt>
                <c:pt idx="1">
                  <c:v>386261553.94000006</c:v>
                </c:pt>
                <c:pt idx="2">
                  <c:v>4554755.3100000005</c:v>
                </c:pt>
                <c:pt idx="3">
                  <c:v>0</c:v>
                </c:pt>
                <c:pt idx="4">
                  <c:v>1064136276.51</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3827839112</c:v>
                </c:pt>
                <c:pt idx="1">
                  <c:v>1051347634</c:v>
                </c:pt>
                <c:pt idx="2">
                  <c:v>17517599</c:v>
                </c:pt>
                <c:pt idx="3">
                  <c:v>147600000</c:v>
                </c:pt>
                <c:pt idx="4">
                  <c:v>2061385654.9999998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AF221" activePane="bottomRight" state="frozen"/>
      <selection pane="topRight" activeCell="C1" sqref="C1"/>
      <selection pane="bottomLeft" activeCell="A11" sqref="A11"/>
      <selection pane="bottomRight" activeCell="AH221" sqref="AH221"/>
    </sheetView>
  </sheetViews>
  <sheetFormatPr baseColWidth="10" defaultColWidth="11.44140625" defaultRowHeight="11.4" outlineLevelCol="1" x14ac:dyDescent="0.2"/>
  <cols>
    <col min="1" max="1" width="15.88671875" style="422"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19" customWidth="1"/>
    <col min="39" max="39" width="18.88671875" style="1" customWidth="1"/>
    <col min="40" max="40" width="11.44140625" style="519"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903" t="s">
        <v>457</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5"/>
    </row>
    <row r="2" spans="1:50" ht="13.8" x14ac:dyDescent="0.25">
      <c r="A2" s="906" t="s">
        <v>718</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L2" s="907"/>
      <c r="AM2" s="907"/>
      <c r="AN2" s="908"/>
    </row>
    <row r="3" spans="1:50" ht="13.8" x14ac:dyDescent="0.25">
      <c r="A3" s="909" t="s">
        <v>2</v>
      </c>
      <c r="B3" s="910"/>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c r="AK3" s="910"/>
      <c r="AL3" s="910"/>
      <c r="AM3" s="910"/>
      <c r="AN3" s="911"/>
    </row>
    <row r="4" spans="1:50" ht="13.8" x14ac:dyDescent="0.25">
      <c r="A4" s="906" t="s">
        <v>458</v>
      </c>
      <c r="B4" s="907"/>
      <c r="C4" s="907"/>
      <c r="D4" s="907"/>
      <c r="E4" s="907"/>
      <c r="F4" s="907"/>
      <c r="G4" s="907"/>
      <c r="H4" s="907"/>
      <c r="I4" s="907"/>
      <c r="J4" s="907"/>
      <c r="K4" s="907"/>
      <c r="L4" s="907"/>
      <c r="M4" s="907"/>
      <c r="N4" s="907"/>
      <c r="O4" s="907"/>
      <c r="P4" s="907"/>
      <c r="Q4" s="907"/>
      <c r="R4" s="907"/>
      <c r="S4" s="907"/>
      <c r="T4" s="907"/>
      <c r="U4" s="907"/>
      <c r="V4" s="907"/>
      <c r="W4" s="907"/>
      <c r="X4" s="907"/>
      <c r="Y4" s="907"/>
      <c r="Z4" s="907"/>
      <c r="AA4" s="907"/>
      <c r="AB4" s="907"/>
      <c r="AC4" s="907"/>
      <c r="AD4" s="907"/>
      <c r="AE4" s="907"/>
      <c r="AF4" s="907"/>
      <c r="AG4" s="907"/>
      <c r="AH4" s="907"/>
      <c r="AI4" s="907"/>
      <c r="AJ4" s="907"/>
      <c r="AK4" s="907"/>
      <c r="AL4" s="907"/>
      <c r="AM4" s="907"/>
      <c r="AN4" s="908"/>
    </row>
    <row r="5" spans="1:50" ht="15.6" x14ac:dyDescent="0.3">
      <c r="A5" s="912" t="s">
        <v>459</v>
      </c>
      <c r="B5" s="913"/>
      <c r="C5" s="913"/>
      <c r="D5" s="913"/>
      <c r="E5" s="913"/>
      <c r="F5" s="913"/>
      <c r="G5" s="913"/>
      <c r="H5" s="913"/>
      <c r="I5" s="913"/>
      <c r="J5" s="913"/>
      <c r="K5" s="913"/>
      <c r="L5" s="913"/>
      <c r="M5" s="913"/>
      <c r="N5" s="913"/>
      <c r="O5" s="913"/>
      <c r="P5" s="913"/>
      <c r="Q5" s="913"/>
      <c r="R5" s="913"/>
      <c r="S5" s="913"/>
      <c r="T5" s="913"/>
      <c r="U5" s="913"/>
      <c r="V5" s="913"/>
      <c r="W5" s="913"/>
      <c r="X5" s="913"/>
      <c r="Y5" s="913"/>
      <c r="Z5" s="913"/>
      <c r="AA5" s="913"/>
      <c r="AB5" s="913"/>
      <c r="AC5" s="913"/>
      <c r="AD5" s="913"/>
      <c r="AE5" s="913"/>
      <c r="AF5" s="913"/>
      <c r="AG5" s="913"/>
      <c r="AH5" s="913"/>
      <c r="AI5" s="913"/>
      <c r="AJ5" s="913"/>
      <c r="AK5" s="913"/>
      <c r="AL5" s="913"/>
      <c r="AM5" s="913"/>
      <c r="AN5" s="914"/>
    </row>
    <row r="6" spans="1:50" ht="16.5" customHeight="1" thickBot="1" x14ac:dyDescent="0.35">
      <c r="A6" s="915" t="s">
        <v>731</v>
      </c>
      <c r="B6" s="916"/>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c r="AD6" s="916"/>
      <c r="AE6" s="916"/>
      <c r="AF6" s="916"/>
      <c r="AG6" s="916"/>
      <c r="AH6" s="916"/>
      <c r="AI6" s="916"/>
      <c r="AJ6" s="916"/>
      <c r="AK6" s="916"/>
      <c r="AL6" s="916"/>
      <c r="AM6" s="916"/>
      <c r="AN6" s="917"/>
      <c r="AP6" s="934" t="s">
        <v>484</v>
      </c>
      <c r="AQ6" s="934"/>
      <c r="AR6" s="934"/>
      <c r="AS6" s="934"/>
      <c r="AT6" s="934"/>
      <c r="AU6" s="934"/>
    </row>
    <row r="7" spans="1:50" ht="12.75" customHeight="1" thickBot="1" x14ac:dyDescent="0.25">
      <c r="A7" s="400"/>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2"/>
      <c r="AM7" s="522"/>
      <c r="AN7" s="522"/>
      <c r="AP7" s="935"/>
      <c r="AQ7" s="935"/>
      <c r="AR7" s="935"/>
      <c r="AS7" s="935"/>
      <c r="AT7" s="935"/>
      <c r="AU7" s="935"/>
    </row>
    <row r="8" spans="1:50" ht="29.25" customHeight="1" thickBot="1" x14ac:dyDescent="0.3">
      <c r="A8" s="881" t="s">
        <v>4</v>
      </c>
      <c r="B8" s="882"/>
      <c r="C8" s="870" t="s">
        <v>319</v>
      </c>
      <c r="D8" s="260"/>
      <c r="E8" s="883" t="s">
        <v>430</v>
      </c>
      <c r="F8" s="884"/>
      <c r="G8" s="884"/>
      <c r="H8" s="884"/>
      <c r="I8" s="885" t="s">
        <v>427</v>
      </c>
      <c r="J8" s="930" t="s">
        <v>729</v>
      </c>
      <c r="K8" s="898"/>
      <c r="L8" s="918" t="s">
        <v>738</v>
      </c>
      <c r="M8" s="919"/>
      <c r="N8" s="920" t="s">
        <v>739</v>
      </c>
      <c r="O8" s="921"/>
      <c r="P8" s="922"/>
      <c r="Q8" s="923"/>
      <c r="R8" s="897"/>
      <c r="S8" s="898"/>
      <c r="T8" s="897"/>
      <c r="U8" s="898"/>
      <c r="V8" s="899"/>
      <c r="W8" s="900"/>
      <c r="X8" s="899"/>
      <c r="Y8" s="900"/>
      <c r="Z8" s="899"/>
      <c r="AA8" s="900"/>
      <c r="AB8" s="933"/>
      <c r="AC8" s="900"/>
      <c r="AD8" s="925" t="s">
        <v>312</v>
      </c>
      <c r="AE8" s="926"/>
      <c r="AF8" s="895" t="s">
        <v>320</v>
      </c>
      <c r="AG8" s="874" t="s">
        <v>324</v>
      </c>
      <c r="AH8" s="870" t="s">
        <v>321</v>
      </c>
      <c r="AI8" s="870" t="s">
        <v>685</v>
      </c>
      <c r="AJ8" s="870" t="s">
        <v>684</v>
      </c>
      <c r="AK8" s="874" t="s">
        <v>322</v>
      </c>
      <c r="AL8" s="927" t="s">
        <v>436</v>
      </c>
      <c r="AM8" s="870" t="s">
        <v>715</v>
      </c>
      <c r="AN8" s="931" t="s">
        <v>443</v>
      </c>
      <c r="AP8" s="936" t="s">
        <v>320</v>
      </c>
      <c r="AQ8" s="874" t="s">
        <v>324</v>
      </c>
      <c r="AR8" s="870" t="s">
        <v>321</v>
      </c>
      <c r="AS8" s="874" t="s">
        <v>322</v>
      </c>
      <c r="AT8" s="938" t="s">
        <v>436</v>
      </c>
      <c r="AU8" s="885" t="s">
        <v>443</v>
      </c>
    </row>
    <row r="9" spans="1:50" ht="27.75" customHeight="1" thickBot="1" x14ac:dyDescent="0.3">
      <c r="A9" s="401" t="s">
        <v>6</v>
      </c>
      <c r="B9" s="232" t="s">
        <v>7</v>
      </c>
      <c r="C9" s="890"/>
      <c r="D9" s="233" t="s">
        <v>3</v>
      </c>
      <c r="E9" s="234" t="s">
        <v>9</v>
      </c>
      <c r="F9" s="675" t="s">
        <v>10</v>
      </c>
      <c r="G9" s="675" t="s">
        <v>431</v>
      </c>
      <c r="H9" s="676" t="s">
        <v>432</v>
      </c>
      <c r="I9" s="886"/>
      <c r="J9" s="235" t="s">
        <v>310</v>
      </c>
      <c r="K9" s="236" t="s">
        <v>311</v>
      </c>
      <c r="L9" s="237" t="s">
        <v>310</v>
      </c>
      <c r="M9" s="238" t="s">
        <v>311</v>
      </c>
      <c r="N9" s="239" t="s">
        <v>310</v>
      </c>
      <c r="O9" s="236" t="s">
        <v>311</v>
      </c>
      <c r="P9" s="237" t="s">
        <v>310</v>
      </c>
      <c r="Q9" s="238" t="s">
        <v>311</v>
      </c>
      <c r="R9" s="239" t="s">
        <v>310</v>
      </c>
      <c r="S9" s="236" t="s">
        <v>311</v>
      </c>
      <c r="T9" s="239" t="s">
        <v>310</v>
      </c>
      <c r="U9" s="236" t="s">
        <v>311</v>
      </c>
      <c r="V9" s="240" t="s">
        <v>695</v>
      </c>
      <c r="W9" s="241" t="s">
        <v>311</v>
      </c>
      <c r="X9" s="240" t="s">
        <v>695</v>
      </c>
      <c r="Y9" s="241" t="s">
        <v>311</v>
      </c>
      <c r="Z9" s="240" t="s">
        <v>695</v>
      </c>
      <c r="AA9" s="241" t="s">
        <v>311</v>
      </c>
      <c r="AB9" s="770" t="s">
        <v>695</v>
      </c>
      <c r="AC9" s="239" t="s">
        <v>311</v>
      </c>
      <c r="AD9" s="242" t="s">
        <v>310</v>
      </c>
      <c r="AE9" s="242" t="s">
        <v>311</v>
      </c>
      <c r="AF9" s="896"/>
      <c r="AG9" s="929"/>
      <c r="AH9" s="890"/>
      <c r="AI9" s="890"/>
      <c r="AJ9" s="890"/>
      <c r="AK9" s="894"/>
      <c r="AL9" s="928"/>
      <c r="AM9" s="890"/>
      <c r="AN9" s="932"/>
      <c r="AP9" s="937"/>
      <c r="AQ9" s="875"/>
      <c r="AR9" s="871"/>
      <c r="AS9" s="876"/>
      <c r="AT9" s="939"/>
      <c r="AU9" s="940"/>
      <c r="AX9" s="100" t="s">
        <v>711</v>
      </c>
    </row>
    <row r="10" spans="1:50" ht="3.6" customHeight="1" thickBot="1" x14ac:dyDescent="0.3">
      <c r="A10" s="402"/>
      <c r="B10" s="276"/>
      <c r="C10" s="277">
        <v>0</v>
      </c>
      <c r="D10" s="278"/>
      <c r="E10" s="279"/>
      <c r="F10" s="279"/>
      <c r="G10" s="279"/>
      <c r="H10" s="278"/>
      <c r="I10" s="280"/>
      <c r="J10" s="281"/>
      <c r="K10" s="282"/>
      <c r="L10" s="283"/>
      <c r="M10" s="284"/>
      <c r="N10" s="283"/>
      <c r="O10" s="284"/>
      <c r="P10" s="283"/>
      <c r="Q10" s="284"/>
      <c r="R10" s="283"/>
      <c r="S10" s="284"/>
      <c r="T10" s="283"/>
      <c r="U10" s="284"/>
      <c r="V10" s="285"/>
      <c r="W10" s="283"/>
      <c r="X10" s="285"/>
      <c r="Y10" s="283"/>
      <c r="Z10" s="285"/>
      <c r="AA10" s="283"/>
      <c r="AB10" s="283"/>
      <c r="AC10" s="771"/>
      <c r="AD10" s="286"/>
      <c r="AE10" s="278"/>
      <c r="AF10" s="280"/>
      <c r="AG10" s="278"/>
      <c r="AH10" s="287"/>
      <c r="AI10" s="287"/>
      <c r="AJ10" s="287"/>
      <c r="AK10" s="288"/>
      <c r="AL10" s="523"/>
      <c r="AM10" s="287"/>
      <c r="AN10" s="756"/>
      <c r="AP10" s="125"/>
    </row>
    <row r="11" spans="1:50" s="82" customFormat="1" ht="17.399999999999999" x14ac:dyDescent="0.55000000000000004">
      <c r="A11" s="403"/>
      <c r="B11" s="677" t="s">
        <v>11</v>
      </c>
      <c r="C11" s="678">
        <f>+C13+C47+C111+C148+C172+C194+C223+C259+C280+C295</f>
        <v>5177425323</v>
      </c>
      <c r="D11" s="679">
        <f>+D13+D47+D111+D148+D172+D194+D223+D259+D280+D295</f>
        <v>0</v>
      </c>
      <c r="E11" s="680">
        <f>+E13+E47+E111+E148+E172+E194+E223+E259+E280+E295</f>
        <v>0</v>
      </c>
      <c r="F11" s="680"/>
      <c r="G11" s="680"/>
      <c r="H11" s="680">
        <f t="shared" ref="H11:AF11" si="0">+H13+H47+H111+H148+H172+H194+H223+H259+H280+H295</f>
        <v>0</v>
      </c>
      <c r="I11" s="289">
        <f t="shared" si="0"/>
        <v>5177425323</v>
      </c>
      <c r="J11" s="679">
        <f t="shared" si="0"/>
        <v>22997392.859999999</v>
      </c>
      <c r="K11" s="290">
        <f t="shared" si="0"/>
        <v>22997392.859999999</v>
      </c>
      <c r="L11" s="291">
        <f t="shared" si="0"/>
        <v>44471500</v>
      </c>
      <c r="M11" s="290">
        <f t="shared" si="0"/>
        <v>44471500</v>
      </c>
      <c r="N11" s="291">
        <f t="shared" si="0"/>
        <v>68000000</v>
      </c>
      <c r="O11" s="290">
        <f t="shared" si="0"/>
        <v>68000000</v>
      </c>
      <c r="P11" s="291">
        <f t="shared" si="0"/>
        <v>0</v>
      </c>
      <c r="Q11" s="290">
        <f t="shared" si="0"/>
        <v>0</v>
      </c>
      <c r="R11" s="290">
        <f t="shared" si="0"/>
        <v>0</v>
      </c>
      <c r="S11" s="290">
        <f t="shared" si="0"/>
        <v>0</v>
      </c>
      <c r="T11" s="290">
        <f t="shared" si="0"/>
        <v>0</v>
      </c>
      <c r="U11" s="290">
        <f t="shared" si="0"/>
        <v>0</v>
      </c>
      <c r="V11" s="292">
        <f t="shared" si="0"/>
        <v>0</v>
      </c>
      <c r="W11" s="291">
        <f t="shared" si="0"/>
        <v>0</v>
      </c>
      <c r="X11" s="292">
        <f t="shared" si="0"/>
        <v>0</v>
      </c>
      <c r="Y11" s="291">
        <f t="shared" si="0"/>
        <v>0</v>
      </c>
      <c r="Z11" s="292">
        <f t="shared" si="0"/>
        <v>0</v>
      </c>
      <c r="AA11" s="291">
        <f t="shared" si="0"/>
        <v>0</v>
      </c>
      <c r="AB11" s="291">
        <f t="shared" si="0"/>
        <v>0</v>
      </c>
      <c r="AC11" s="772">
        <f t="shared" si="0"/>
        <v>0</v>
      </c>
      <c r="AD11" s="293">
        <f t="shared" si="0"/>
        <v>135468892.86000001</v>
      </c>
      <c r="AE11" s="679">
        <f t="shared" si="0"/>
        <v>135468892.86000001</v>
      </c>
      <c r="AF11" s="289">
        <f t="shared" si="0"/>
        <v>5177415323</v>
      </c>
      <c r="AG11" s="289">
        <f>AG13+AG47+AG111+AG194+AG223+AG259+AG280+AG295</f>
        <v>2347933353.0699997</v>
      </c>
      <c r="AH11" s="289">
        <f>+AH13+AH47+AH111+AH148+AH172+AH194+AH223+AH259+AH280+AH295</f>
        <v>906108722.74000001</v>
      </c>
      <c r="AI11" s="289">
        <f>+AI13+AI47+AI111+AI148+AI194+AI223+AI259+AI280+AI295</f>
        <v>0</v>
      </c>
      <c r="AJ11" s="289">
        <f>+AK11-AI11</f>
        <v>1923373247.1900001</v>
      </c>
      <c r="AK11" s="289">
        <f>+AK13+AK47+AK111+AK148+AK172+AK194+AK223+AK259+AK280+AK295</f>
        <v>1923373247.1900001</v>
      </c>
      <c r="AL11" s="524">
        <f>(AF11-AK11)/AF11</f>
        <v>0.62850705860013545</v>
      </c>
      <c r="AM11" s="289">
        <f>+AM13+AM47+AM111+AM148+AM172+AM194+AM223+AM259+AM280+AM295</f>
        <v>1111021469.3200002</v>
      </c>
      <c r="AN11" s="821">
        <f>AG11/AF11</f>
        <v>0.4534952686989604</v>
      </c>
      <c r="AO11" t="s">
        <v>0</v>
      </c>
      <c r="AP11" s="367">
        <f>AF11+'[1]PPTO AL 31 DE JULIO  2016'!Z11</f>
        <v>7862415323</v>
      </c>
      <c r="AQ11" s="367">
        <f>AG11+'[1]PPTO AL 31 DE JULIO  2016'!AA11</f>
        <v>3347843847.1199999</v>
      </c>
      <c r="AR11" s="367">
        <f>AH11+'[1]PPTO AL 31 DE JULIO  2016'!AB11</f>
        <v>1283586838.3099999</v>
      </c>
      <c r="AS11" s="368">
        <f>AK11+'[1]PPTO AL 31 DE JULIO  2016'!AC11</f>
        <v>3230984637.5699997</v>
      </c>
      <c r="AT11" s="371">
        <f>AQ11/AP11</f>
        <v>0.42580348526317602</v>
      </c>
      <c r="AU11" s="371">
        <f>(AQ11+AR11)/AP11</f>
        <v>0.58905953134803646</v>
      </c>
      <c r="AV11" s="758">
        <v>2464949097.1500001</v>
      </c>
      <c r="AW11" s="802">
        <f>+AK11-AV11</f>
        <v>-541575849.96000004</v>
      </c>
      <c r="AX11" s="802">
        <f>+AW11</f>
        <v>-541575849.96000004</v>
      </c>
    </row>
    <row r="12" spans="1:50" s="4" customFormat="1" ht="1.2" customHeight="1" x14ac:dyDescent="0.35">
      <c r="A12" s="404"/>
      <c r="B12" s="681"/>
      <c r="C12" s="682"/>
      <c r="D12" s="683"/>
      <c r="E12" s="684"/>
      <c r="F12" s="684"/>
      <c r="G12" s="684"/>
      <c r="H12" s="684"/>
      <c r="I12" s="299"/>
      <c r="J12" s="683"/>
      <c r="K12" s="300"/>
      <c r="L12" s="301"/>
      <c r="M12" s="300"/>
      <c r="N12" s="301"/>
      <c r="O12" s="300"/>
      <c r="P12" s="301"/>
      <c r="Q12" s="300"/>
      <c r="R12" s="301"/>
      <c r="S12" s="300"/>
      <c r="T12" s="301"/>
      <c r="U12" s="300"/>
      <c r="V12" s="302"/>
      <c r="W12" s="301"/>
      <c r="X12" s="302"/>
      <c r="Y12" s="301"/>
      <c r="Z12" s="302"/>
      <c r="AA12" s="301"/>
      <c r="AB12" s="301"/>
      <c r="AC12" s="773"/>
      <c r="AD12" s="303"/>
      <c r="AE12" s="683"/>
      <c r="AF12" s="299"/>
      <c r="AG12" s="682"/>
      <c r="AH12" s="304"/>
      <c r="AI12" s="304"/>
      <c r="AJ12" s="304"/>
      <c r="AK12" s="305"/>
      <c r="AL12" s="525"/>
      <c r="AM12" s="304"/>
      <c r="AN12" s="822"/>
      <c r="AP12" s="361">
        <f>AF12+'[1]PPTO AL 31 DE JULIO  2016'!Z12</f>
        <v>0</v>
      </c>
      <c r="AQ12" s="361">
        <f>AG12+'[1]PPTO AL 31 DE JULIO  2016'!AA12</f>
        <v>0</v>
      </c>
      <c r="AR12" s="361">
        <f>AH12+'[1]PPTO AL 31 DE JULIO  2016'!AB12</f>
        <v>0</v>
      </c>
      <c r="AS12" s="369">
        <f>AK12+'[1]PPTO AL 31 DE JULIO  2016'!AC12</f>
        <v>0</v>
      </c>
      <c r="AT12" s="371" t="s">
        <v>0</v>
      </c>
      <c r="AU12" s="371" t="s">
        <v>0</v>
      </c>
      <c r="AV12" s="803"/>
      <c r="AW12" s="802">
        <f t="shared" ref="AW12:AW75" si="1">+AK12-AV12</f>
        <v>0</v>
      </c>
      <c r="AX12" s="802">
        <f t="shared" ref="AX12:AX75" si="2">+AW12</f>
        <v>0</v>
      </c>
    </row>
    <row r="13" spans="1:50" s="58" customFormat="1" ht="16.8" x14ac:dyDescent="0.55000000000000004">
      <c r="A13" s="404">
        <v>0</v>
      </c>
      <c r="B13" s="681" t="s">
        <v>12</v>
      </c>
      <c r="C13" s="685">
        <f>C14+C20+C26+C32++C38+C44</f>
        <v>2219959379</v>
      </c>
      <c r="D13" s="686">
        <f>D14+D20+D26+D32++D38+D44</f>
        <v>0</v>
      </c>
      <c r="E13" s="684">
        <f>E14+E20+E26+E32++E38+E44</f>
        <v>0</v>
      </c>
      <c r="F13" s="684"/>
      <c r="G13" s="684"/>
      <c r="H13" s="684">
        <f>H14+H20+H26+H32++H38+H44</f>
        <v>0</v>
      </c>
      <c r="I13" s="306">
        <f>SUM(C13:D13)</f>
        <v>2219959379</v>
      </c>
      <c r="J13" s="686">
        <f>J14+J20+J26+J32++J38+J44</f>
        <v>0</v>
      </c>
      <c r="K13" s="307">
        <f t="shared" ref="K13:V13" si="3">K14+K20+K26+K32++K38+K44</f>
        <v>0</v>
      </c>
      <c r="L13" s="308">
        <f t="shared" si="3"/>
        <v>0</v>
      </c>
      <c r="M13" s="307">
        <f t="shared" si="3"/>
        <v>0</v>
      </c>
      <c r="N13" s="308">
        <f t="shared" si="3"/>
        <v>6000000</v>
      </c>
      <c r="O13" s="307">
        <f t="shared" si="3"/>
        <v>0</v>
      </c>
      <c r="P13" s="308">
        <f t="shared" si="3"/>
        <v>0</v>
      </c>
      <c r="Q13" s="307">
        <f t="shared" si="3"/>
        <v>0</v>
      </c>
      <c r="R13" s="308">
        <f t="shared" si="3"/>
        <v>0</v>
      </c>
      <c r="S13" s="307">
        <f t="shared" si="3"/>
        <v>0</v>
      </c>
      <c r="T13" s="308">
        <f>T14+T20+T26+T32++T38+T44</f>
        <v>0</v>
      </c>
      <c r="U13" s="307">
        <f>U14+U20+U26+U32++U38+U44</f>
        <v>0</v>
      </c>
      <c r="V13" s="309">
        <f t="shared" si="3"/>
        <v>0</v>
      </c>
      <c r="W13" s="308">
        <f t="shared" ref="W13:AG13" si="4">W14+W20+W26+W32++W38+W44</f>
        <v>0</v>
      </c>
      <c r="X13" s="309">
        <f t="shared" si="4"/>
        <v>0</v>
      </c>
      <c r="Y13" s="308">
        <f t="shared" ref="Y13:AC13" si="5">Y14+Y20+Y26+Y32++Y38+Y44</f>
        <v>0</v>
      </c>
      <c r="Z13" s="309">
        <f t="shared" si="5"/>
        <v>0</v>
      </c>
      <c r="AA13" s="308">
        <f t="shared" si="5"/>
        <v>0</v>
      </c>
      <c r="AB13" s="309">
        <f t="shared" si="5"/>
        <v>0</v>
      </c>
      <c r="AC13" s="308">
        <f t="shared" si="5"/>
        <v>0</v>
      </c>
      <c r="AD13" s="310">
        <f t="shared" si="4"/>
        <v>6000000</v>
      </c>
      <c r="AE13" s="686">
        <f t="shared" si="4"/>
        <v>0</v>
      </c>
      <c r="AF13" s="306">
        <f>AF14+AF20+AF26+AF32++AF38+AF44</f>
        <v>2225959379</v>
      </c>
      <c r="AG13" s="685">
        <f t="shared" si="4"/>
        <v>1029700377.7099999</v>
      </c>
      <c r="AH13" s="305">
        <f>AH14+AH20+AH26+AH32++AH38+AH44</f>
        <v>221028450.63999999</v>
      </c>
      <c r="AI13" s="305">
        <f>AI14+AI20+AI26+AI32++AI38+AI44</f>
        <v>0</v>
      </c>
      <c r="AJ13" s="305">
        <f>+AK13+AI13</f>
        <v>975230550.6500001</v>
      </c>
      <c r="AK13" s="305">
        <f>AK14+AK20+AK26+AK32+AK38</f>
        <v>975230550.6500001</v>
      </c>
      <c r="AL13" s="526">
        <f>(AF13-AK13)/AF13</f>
        <v>0.56188304249823418</v>
      </c>
      <c r="AM13" s="305">
        <f>AM14+AM20+AM26+AM32++AM38+AM44</f>
        <v>929634286.6500001</v>
      </c>
      <c r="AN13" s="823">
        <f>AG13/AF13</f>
        <v>0.46258722752280734</v>
      </c>
      <c r="AP13" s="311">
        <f>AF13+'[1]PPTO AL 31 DE JULIO  2016'!Z13</f>
        <v>4027043405</v>
      </c>
      <c r="AQ13" s="311">
        <f>AG13+'[1]PPTO AL 31 DE JULIO  2016'!AA13</f>
        <v>1844667448.5799999</v>
      </c>
      <c r="AR13" s="311">
        <f>AH13+'[1]PPTO AL 31 DE JULIO  2016'!AB13</f>
        <v>345892830.63999999</v>
      </c>
      <c r="AS13" s="311">
        <f>AK13+'[1]PPTO AL 31 DE JULIO  2016'!AC13</f>
        <v>1836483125.78</v>
      </c>
      <c r="AT13" s="371">
        <f>AQ13/AP13</f>
        <v>0.45806991955677717</v>
      </c>
      <c r="AU13" s="371">
        <f>(AQ13+AR13)/AP13</f>
        <v>0.5439624207924324</v>
      </c>
      <c r="AV13" s="758">
        <v>974824463.98000002</v>
      </c>
      <c r="AW13" s="802">
        <f t="shared" si="1"/>
        <v>406086.67000007629</v>
      </c>
      <c r="AX13" s="802"/>
    </row>
    <row r="14" spans="1:50" s="4" customFormat="1" ht="14.4" x14ac:dyDescent="0.35">
      <c r="A14" s="583">
        <v>1</v>
      </c>
      <c r="B14" s="570" t="s">
        <v>13</v>
      </c>
      <c r="C14" s="571">
        <f>SUM(C15:C19)</f>
        <v>787105956</v>
      </c>
      <c r="D14" s="571">
        <f>SUM(D15:D19)</f>
        <v>0</v>
      </c>
      <c r="E14" s="572">
        <f>SUM(E15:E19)</f>
        <v>0</v>
      </c>
      <c r="F14" s="572"/>
      <c r="G14" s="572"/>
      <c r="H14" s="572">
        <f>SUM(H15:H19)</f>
        <v>0</v>
      </c>
      <c r="I14" s="591">
        <f>SUM(C14:D14)</f>
        <v>787105956</v>
      </c>
      <c r="J14" s="573">
        <f>SUM(J15:J19)</f>
        <v>0</v>
      </c>
      <c r="K14" s="574">
        <f t="shared" ref="K14:V14" si="6">SUM(K15:K19)</f>
        <v>0</v>
      </c>
      <c r="L14" s="575">
        <f t="shared" si="6"/>
        <v>0</v>
      </c>
      <c r="M14" s="576">
        <f t="shared" si="6"/>
        <v>0</v>
      </c>
      <c r="N14" s="575">
        <f t="shared" si="6"/>
        <v>0</v>
      </c>
      <c r="O14" s="576">
        <f t="shared" si="6"/>
        <v>0</v>
      </c>
      <c r="P14" s="575">
        <f t="shared" si="6"/>
        <v>0</v>
      </c>
      <c r="Q14" s="576">
        <f t="shared" si="6"/>
        <v>0</v>
      </c>
      <c r="R14" s="575">
        <f t="shared" si="6"/>
        <v>0</v>
      </c>
      <c r="S14" s="576">
        <f t="shared" si="6"/>
        <v>0</v>
      </c>
      <c r="T14" s="575">
        <f>SUM(T15:T19)</f>
        <v>0</v>
      </c>
      <c r="U14" s="576">
        <f>SUM(U15:U19)</f>
        <v>0</v>
      </c>
      <c r="V14" s="577">
        <f t="shared" si="6"/>
        <v>0</v>
      </c>
      <c r="W14" s="575">
        <f t="shared" ref="W14:AH14" si="7">SUM(W15:W19)</f>
        <v>0</v>
      </c>
      <c r="X14" s="577">
        <f t="shared" si="7"/>
        <v>0</v>
      </c>
      <c r="Y14" s="575">
        <f t="shared" ref="Y14:AC14" si="8">SUM(Y15:Y19)</f>
        <v>0</v>
      </c>
      <c r="Z14" s="577">
        <f t="shared" si="8"/>
        <v>0</v>
      </c>
      <c r="AA14" s="575">
        <f t="shared" si="8"/>
        <v>0</v>
      </c>
      <c r="AB14" s="577">
        <f t="shared" si="8"/>
        <v>0</v>
      </c>
      <c r="AC14" s="575">
        <f t="shared" si="8"/>
        <v>0</v>
      </c>
      <c r="AD14" s="578">
        <f t="shared" si="7"/>
        <v>0</v>
      </c>
      <c r="AE14" s="571">
        <f t="shared" si="7"/>
        <v>0</v>
      </c>
      <c r="AF14" s="579">
        <f t="shared" si="7"/>
        <v>787105956</v>
      </c>
      <c r="AG14" s="687">
        <f>SUM(AG15:AG19)</f>
        <v>409459003.08999997</v>
      </c>
      <c r="AH14" s="579">
        <f t="shared" si="7"/>
        <v>0</v>
      </c>
      <c r="AI14" s="579">
        <f t="shared" ref="AI14" si="9">SUM(AI15:AI19)</f>
        <v>3119856</v>
      </c>
      <c r="AJ14" s="579">
        <f>+AK14+AI14</f>
        <v>380766808.91000003</v>
      </c>
      <c r="AK14" s="579">
        <f t="shared" ref="AK14:AK19" si="10">AF14-AG14-AH14</f>
        <v>377646952.91000003</v>
      </c>
      <c r="AL14" s="590">
        <f>(AF14-AK14)/AF14</f>
        <v>0.5202082387622029</v>
      </c>
      <c r="AM14" s="579">
        <f t="shared" ref="AM14" si="11">SUM(AM15:AM19)</f>
        <v>354151099.91000003</v>
      </c>
      <c r="AN14" s="824">
        <f>AG14/AF14</f>
        <v>0.5202082387622029</v>
      </c>
      <c r="AP14" s="361">
        <f>AF14+'[1]PPTO AL 31 DE JULIO  2016'!Z14</f>
        <v>2076797876</v>
      </c>
      <c r="AQ14" s="361">
        <f>AG14+'[1]PPTO AL 31 DE JULIO  2016'!AA14</f>
        <v>995040706.43000007</v>
      </c>
      <c r="AR14" s="361">
        <f>AH14+'[1]PPTO AL 31 DE JULIO  2016'!AB14</f>
        <v>0</v>
      </c>
      <c r="AS14" s="369">
        <f>AK14+'[1]PPTO AL 31 DE JULIO  2016'!AC14</f>
        <v>1081757169.5699999</v>
      </c>
      <c r="AT14" s="371">
        <f t="shared" ref="AT14:AT42" si="12">AQ14/AP14</f>
        <v>0.47912255589672031</v>
      </c>
      <c r="AU14" s="371">
        <f t="shared" ref="AU14:AU42" si="13">(AQ14+AR14)/AP14</f>
        <v>0.47912255589672031</v>
      </c>
      <c r="AV14" s="758">
        <v>402036398.33999997</v>
      </c>
      <c r="AW14" s="802">
        <f t="shared" si="1"/>
        <v>-24389445.429999948</v>
      </c>
      <c r="AX14" s="802">
        <f t="shared" si="2"/>
        <v>-24389445.429999948</v>
      </c>
    </row>
    <row r="15" spans="1:50" s="4" customFormat="1" ht="15" x14ac:dyDescent="0.35">
      <c r="A15" s="405" t="s">
        <v>500</v>
      </c>
      <c r="B15" s="688" t="s">
        <v>14</v>
      </c>
      <c r="C15" s="818">
        <v>787105956</v>
      </c>
      <c r="D15" s="689">
        <v>0</v>
      </c>
      <c r="E15" s="6">
        <v>0</v>
      </c>
      <c r="F15" s="6"/>
      <c r="G15" s="6"/>
      <c r="H15" s="6"/>
      <c r="I15" s="70">
        <f>SUM(C15:D15)</f>
        <v>787105956</v>
      </c>
      <c r="J15" s="690">
        <v>0</v>
      </c>
      <c r="K15" s="45"/>
      <c r="L15" s="26"/>
      <c r="M15" s="27"/>
      <c r="N15" s="38">
        <v>0</v>
      </c>
      <c r="O15" s="39">
        <v>0</v>
      </c>
      <c r="P15" s="26"/>
      <c r="Q15" s="27"/>
      <c r="R15" s="38"/>
      <c r="S15" s="39">
        <v>0</v>
      </c>
      <c r="T15" s="38"/>
      <c r="U15" s="39">
        <v>0</v>
      </c>
      <c r="V15" s="19"/>
      <c r="W15" s="38"/>
      <c r="X15" s="19"/>
      <c r="Y15" s="38">
        <v>0</v>
      </c>
      <c r="Z15" s="19"/>
      <c r="AA15" s="38"/>
      <c r="AB15" s="38"/>
      <c r="AC15" s="776"/>
      <c r="AD15" s="63">
        <f>J15+L15+N15+P15+R15+T15+V15+X15+Z15</f>
        <v>0</v>
      </c>
      <c r="AE15" s="691">
        <f t="shared" ref="AE15:AE19" si="14">K15+M15+O15+Q15+S15+U15+W15+Y15+AA15</f>
        <v>0</v>
      </c>
      <c r="AF15" s="180">
        <f>C15+AD15-AE15</f>
        <v>787105956</v>
      </c>
      <c r="AG15" s="692">
        <f>IFERROR(+VLOOKUP(A15,'Base de Datos'!$A$1:$G$84,7,0),0)</f>
        <v>409459003.08999997</v>
      </c>
      <c r="AH15" s="72">
        <f>IFERROR(+VLOOKUP(A15,'Base de Datos'!$A$1:$G$100,6,0),0)</f>
        <v>0</v>
      </c>
      <c r="AI15" s="72">
        <f>IFERROR(+VLOOKUP(A15,'Base de Datos'!$A$1:$H$100,8,0),0)</f>
        <v>3119856</v>
      </c>
      <c r="AJ15" s="72">
        <f>+AK15+AI15</f>
        <v>380766808.91000003</v>
      </c>
      <c r="AK15" s="297">
        <f>AF15-AG15-AH15</f>
        <v>377646952.91000003</v>
      </c>
      <c r="AL15" s="257">
        <f t="shared" ref="AL15:AL22" si="15">IFERROR(((AF15-AK15)/AF15),0)</f>
        <v>0.5202082387622029</v>
      </c>
      <c r="AM15" s="72">
        <f>IFERROR(+VLOOKUP(A15,'Base de Datos'!$A$1:$N$84,11,0),0)</f>
        <v>354151099.91000003</v>
      </c>
      <c r="AN15" s="825">
        <f>IFERROR(+(AG15/AF15),0)</f>
        <v>0.5202082387622029</v>
      </c>
      <c r="AP15" s="361">
        <f>AF15+'[1]PPTO AL 31 DE JULIO  2016'!Z15</f>
        <v>2076797876</v>
      </c>
      <c r="AQ15" s="361">
        <f>AG15+'[1]PPTO AL 31 DE JULIO  2016'!AA15</f>
        <v>995040706.43000007</v>
      </c>
      <c r="AR15" s="361">
        <f>AH15+'[1]PPTO AL 31 DE JULIO  2016'!AB15</f>
        <v>0</v>
      </c>
      <c r="AS15" s="369">
        <f>AK15+'[1]PPTO AL 31 DE JULIO  2016'!AC15</f>
        <v>1081757169.5699999</v>
      </c>
      <c r="AT15" s="371">
        <f t="shared" si="12"/>
        <v>0.47912255589672031</v>
      </c>
      <c r="AU15" s="371">
        <f t="shared" si="13"/>
        <v>0.47912255589672031</v>
      </c>
      <c r="AV15" s="758">
        <v>399536398.33999997</v>
      </c>
      <c r="AW15" s="802">
        <f t="shared" si="1"/>
        <v>-21889445.429999948</v>
      </c>
      <c r="AX15" s="802">
        <f t="shared" si="2"/>
        <v>-21889445.429999948</v>
      </c>
    </row>
    <row r="16" spans="1:50" s="4" customFormat="1" ht="13.2" hidden="1" customHeight="1" x14ac:dyDescent="0.35">
      <c r="A16" s="405">
        <v>102</v>
      </c>
      <c r="B16" s="688" t="s">
        <v>15</v>
      </c>
      <c r="C16" s="689">
        <v>0</v>
      </c>
      <c r="D16" s="689"/>
      <c r="E16" s="693"/>
      <c r="F16" s="693"/>
      <c r="G16" s="693"/>
      <c r="H16" s="693"/>
      <c r="I16" s="70">
        <f t="shared" ref="I16:I79" si="16">SUM(C16:D16)</f>
        <v>0</v>
      </c>
      <c r="J16" s="690"/>
      <c r="K16" s="45"/>
      <c r="L16" s="26"/>
      <c r="M16" s="27"/>
      <c r="N16" s="38"/>
      <c r="O16" s="39"/>
      <c r="P16" s="26"/>
      <c r="Q16" s="27"/>
      <c r="R16" s="38"/>
      <c r="S16" s="39"/>
      <c r="T16" s="38"/>
      <c r="U16" s="39"/>
      <c r="V16" s="19">
        <v>0</v>
      </c>
      <c r="W16" s="38"/>
      <c r="X16" s="19">
        <v>0</v>
      </c>
      <c r="Y16" s="38"/>
      <c r="Z16" s="19">
        <v>0</v>
      </c>
      <c r="AA16" s="38"/>
      <c r="AB16" s="38"/>
      <c r="AC16" s="776"/>
      <c r="AD16" s="63">
        <f t="shared" ref="AD16:AD19" si="17">J16+L16+N16+P16+R16+T16+V16+X16+Z16</f>
        <v>0</v>
      </c>
      <c r="AE16" s="691">
        <f t="shared" si="14"/>
        <v>0</v>
      </c>
      <c r="AF16" s="72">
        <f>I16+AD16-AE16</f>
        <v>0</v>
      </c>
      <c r="AG16" s="692">
        <f>IFERROR(+VLOOKUP(A16,'Base de Datos'!A2:G84,7,0),0)</f>
        <v>0</v>
      </c>
      <c r="AH16" s="72"/>
      <c r="AI16" s="72"/>
      <c r="AJ16" s="72">
        <f t="shared" ref="AJ16:AJ42" si="18">+AK16-AI16</f>
        <v>0</v>
      </c>
      <c r="AK16" s="297">
        <f t="shared" si="10"/>
        <v>0</v>
      </c>
      <c r="AL16" s="257">
        <f t="shared" si="15"/>
        <v>0</v>
      </c>
      <c r="AM16" s="72"/>
      <c r="AN16" s="825" t="s">
        <v>0</v>
      </c>
      <c r="AP16" s="361">
        <f>AF16+'[1]PPTO AL 31 DE JULIO  2016'!Z16</f>
        <v>0</v>
      </c>
      <c r="AQ16" s="361">
        <f>AG16+'[1]PPTO AL 31 DE JULIO  2016'!AA16</f>
        <v>0</v>
      </c>
      <c r="AR16" s="361">
        <f>AH16+'[1]PPTO AL 31 DE JULIO  2016'!AB16</f>
        <v>0</v>
      </c>
      <c r="AS16" s="369">
        <f>AK16+'[1]PPTO AL 31 DE JULIO  2016'!AC16</f>
        <v>0</v>
      </c>
      <c r="AT16" s="371" t="e">
        <f t="shared" si="12"/>
        <v>#DIV/0!</v>
      </c>
      <c r="AU16" s="371" t="e">
        <f t="shared" si="13"/>
        <v>#DIV/0!</v>
      </c>
      <c r="AV16" s="803"/>
      <c r="AW16" s="802">
        <f t="shared" si="1"/>
        <v>0</v>
      </c>
      <c r="AX16" s="802">
        <f t="shared" si="2"/>
        <v>0</v>
      </c>
    </row>
    <row r="17" spans="1:50" s="4" customFormat="1" ht="13.2" hidden="1" customHeight="1" x14ac:dyDescent="0.35">
      <c r="A17" s="405">
        <v>103</v>
      </c>
      <c r="B17" s="688" t="s">
        <v>16</v>
      </c>
      <c r="C17" s="689"/>
      <c r="D17" s="689"/>
      <c r="E17" s="693"/>
      <c r="F17" s="693"/>
      <c r="G17" s="693"/>
      <c r="H17" s="693"/>
      <c r="I17" s="70">
        <f t="shared" si="16"/>
        <v>0</v>
      </c>
      <c r="J17" s="690"/>
      <c r="K17" s="45"/>
      <c r="L17" s="26"/>
      <c r="M17" s="27"/>
      <c r="N17" s="38"/>
      <c r="O17" s="39"/>
      <c r="P17" s="26"/>
      <c r="Q17" s="27"/>
      <c r="R17" s="38"/>
      <c r="S17" s="39"/>
      <c r="T17" s="38"/>
      <c r="U17" s="39"/>
      <c r="V17" s="19">
        <v>0</v>
      </c>
      <c r="W17" s="38"/>
      <c r="X17" s="19">
        <v>0</v>
      </c>
      <c r="Y17" s="38"/>
      <c r="Z17" s="19">
        <v>0</v>
      </c>
      <c r="AA17" s="38"/>
      <c r="AB17" s="38"/>
      <c r="AC17" s="776"/>
      <c r="AD17" s="63">
        <f t="shared" si="17"/>
        <v>0</v>
      </c>
      <c r="AE17" s="691">
        <f t="shared" si="14"/>
        <v>0</v>
      </c>
      <c r="AF17" s="72">
        <f>I17+AD17-AE17</f>
        <v>0</v>
      </c>
      <c r="AG17" s="692">
        <f>IFERROR(+VLOOKUP(A17,'Base de Datos'!A2:G84,7,0),0)</f>
        <v>0</v>
      </c>
      <c r="AH17" s="72"/>
      <c r="AI17" s="72"/>
      <c r="AJ17" s="72">
        <f t="shared" si="18"/>
        <v>0</v>
      </c>
      <c r="AK17" s="297">
        <f t="shared" si="10"/>
        <v>0</v>
      </c>
      <c r="AL17" s="257">
        <f t="shared" si="15"/>
        <v>0</v>
      </c>
      <c r="AM17" s="72"/>
      <c r="AN17" s="825" t="s">
        <v>0</v>
      </c>
      <c r="AP17" s="361">
        <f>AF17+'[1]PPTO AL 31 DE JULIO  2016'!Z17</f>
        <v>0</v>
      </c>
      <c r="AQ17" s="361">
        <f>AG17+'[1]PPTO AL 31 DE JULIO  2016'!AA17</f>
        <v>0</v>
      </c>
      <c r="AR17" s="361">
        <f>AH17+'[1]PPTO AL 31 DE JULIO  2016'!AB17</f>
        <v>0</v>
      </c>
      <c r="AS17" s="369">
        <f>AK17+'[1]PPTO AL 31 DE JULIO  2016'!AC17</f>
        <v>0</v>
      </c>
      <c r="AT17" s="371" t="e">
        <f t="shared" si="12"/>
        <v>#DIV/0!</v>
      </c>
      <c r="AU17" s="371" t="e">
        <f t="shared" si="13"/>
        <v>#DIV/0!</v>
      </c>
      <c r="AV17" s="803"/>
      <c r="AW17" s="802">
        <f t="shared" si="1"/>
        <v>0</v>
      </c>
      <c r="AX17" s="802">
        <f t="shared" si="2"/>
        <v>0</v>
      </c>
    </row>
    <row r="18" spans="1:50" s="4" customFormat="1" ht="13.2" hidden="1" customHeight="1" x14ac:dyDescent="0.35">
      <c r="A18" s="405">
        <v>104</v>
      </c>
      <c r="B18" s="688" t="s">
        <v>17</v>
      </c>
      <c r="C18" s="689">
        <v>0</v>
      </c>
      <c r="D18" s="689">
        <v>0</v>
      </c>
      <c r="E18" s="693">
        <v>0</v>
      </c>
      <c r="F18" s="693"/>
      <c r="G18" s="693"/>
      <c r="H18" s="693"/>
      <c r="I18" s="70">
        <f t="shared" si="16"/>
        <v>0</v>
      </c>
      <c r="J18" s="690">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76"/>
      <c r="AD18" s="63">
        <f t="shared" si="17"/>
        <v>0</v>
      </c>
      <c r="AE18" s="691">
        <f t="shared" si="14"/>
        <v>0</v>
      </c>
      <c r="AF18" s="72">
        <f>I18+AD18-AE18</f>
        <v>0</v>
      </c>
      <c r="AG18" s="692">
        <f>IFERROR(+VLOOKUP(A18,'Base de Datos'!A2:G85,7,0),0)</f>
        <v>0</v>
      </c>
      <c r="AH18" s="72">
        <v>0</v>
      </c>
      <c r="AI18" s="72"/>
      <c r="AJ18" s="72">
        <f t="shared" si="18"/>
        <v>0</v>
      </c>
      <c r="AK18" s="297">
        <f t="shared" si="10"/>
        <v>0</v>
      </c>
      <c r="AL18" s="257">
        <f t="shared" si="15"/>
        <v>0</v>
      </c>
      <c r="AM18" s="72">
        <v>0</v>
      </c>
      <c r="AN18" s="825" t="s">
        <v>0</v>
      </c>
      <c r="AP18" s="361">
        <f>AF18+'[1]PPTO AL 31 DE JULIO  2016'!Z18</f>
        <v>0</v>
      </c>
      <c r="AQ18" s="361">
        <f>AG18+'[1]PPTO AL 31 DE JULIO  2016'!AA18</f>
        <v>0</v>
      </c>
      <c r="AR18" s="361">
        <f>AH18+'[1]PPTO AL 31 DE JULIO  2016'!AB18</f>
        <v>0</v>
      </c>
      <c r="AS18" s="369">
        <f>AK18+'[1]PPTO AL 31 DE JULIO  2016'!AC18</f>
        <v>0</v>
      </c>
      <c r="AT18" s="371" t="e">
        <f t="shared" si="12"/>
        <v>#DIV/0!</v>
      </c>
      <c r="AU18" s="371" t="e">
        <f t="shared" si="13"/>
        <v>#DIV/0!</v>
      </c>
      <c r="AV18" s="803"/>
      <c r="AW18" s="802">
        <f t="shared" si="1"/>
        <v>0</v>
      </c>
      <c r="AX18" s="802">
        <f t="shared" si="2"/>
        <v>0</v>
      </c>
    </row>
    <row r="19" spans="1:50" s="4" customFormat="1" ht="14.4" x14ac:dyDescent="0.35">
      <c r="A19" s="405" t="s">
        <v>501</v>
      </c>
      <c r="B19" s="688" t="s">
        <v>18</v>
      </c>
      <c r="C19" s="504">
        <v>0</v>
      </c>
      <c r="D19" s="689"/>
      <c r="E19" s="7"/>
      <c r="F19" s="7"/>
      <c r="G19" s="7"/>
      <c r="H19" s="7"/>
      <c r="I19" s="70">
        <f>SUM(C19:D19)</f>
        <v>0</v>
      </c>
      <c r="J19" s="690"/>
      <c r="K19" s="45"/>
      <c r="L19" s="26"/>
      <c r="M19" s="27"/>
      <c r="N19" s="38">
        <v>0</v>
      </c>
      <c r="O19" s="39"/>
      <c r="P19" s="26"/>
      <c r="Q19" s="27"/>
      <c r="R19" s="38"/>
      <c r="S19" s="39"/>
      <c r="T19" s="38"/>
      <c r="U19" s="39"/>
      <c r="V19" s="19">
        <v>0</v>
      </c>
      <c r="W19" s="38"/>
      <c r="X19" s="19">
        <v>0</v>
      </c>
      <c r="Y19" s="38"/>
      <c r="Z19" s="19">
        <v>0</v>
      </c>
      <c r="AA19" s="38"/>
      <c r="AB19" s="38"/>
      <c r="AC19" s="776"/>
      <c r="AD19" s="63">
        <f t="shared" si="17"/>
        <v>0</v>
      </c>
      <c r="AE19" s="691">
        <f t="shared" si="14"/>
        <v>0</v>
      </c>
      <c r="AF19" s="180">
        <f>C19+AD19-AE19</f>
        <v>0</v>
      </c>
      <c r="AG19" s="692">
        <f>IFERROR(+VLOOKUP(A19,'Base de Datos'!$A$1:$G$84,7,0),0)</f>
        <v>0</v>
      </c>
      <c r="AH19" s="72">
        <f>IFERROR(+VLOOKUP(A19,'Base de Datos'!$A$1:$G$100,6,0),0)</f>
        <v>0</v>
      </c>
      <c r="AI19" s="72">
        <f>IFERROR(+VLOOKUP(A19,'Base de Datos'!$A$1:$H$100,8,0),0)</f>
        <v>0</v>
      </c>
      <c r="AJ19" s="72">
        <f>+AK19+AI19</f>
        <v>0</v>
      </c>
      <c r="AK19" s="297">
        <f t="shared" si="10"/>
        <v>0</v>
      </c>
      <c r="AL19" s="257">
        <f t="shared" si="15"/>
        <v>0</v>
      </c>
      <c r="AM19" s="72">
        <f>IFERROR(+VLOOKUP(A19,'Base de Datos'!$A$1:$N$84,11,0),0)</f>
        <v>0</v>
      </c>
      <c r="AN19" s="825">
        <f>IFERROR(+(AG19/AF19),0)</f>
        <v>0</v>
      </c>
      <c r="AP19" s="361">
        <f>AF19+'[1]PPTO AL 31 DE JULIO  2016'!Z19</f>
        <v>0</v>
      </c>
      <c r="AQ19" s="361">
        <f>AG19+'[1]PPTO AL 31 DE JULIO  2016'!AA19</f>
        <v>0</v>
      </c>
      <c r="AR19" s="361">
        <f>AH19+'[1]PPTO AL 31 DE JULIO  2016'!AB19</f>
        <v>0</v>
      </c>
      <c r="AS19" s="369">
        <f>AK19+'[1]PPTO AL 31 DE JULIO  2016'!AC19</f>
        <v>0</v>
      </c>
      <c r="AT19" s="371" t="e">
        <f t="shared" si="12"/>
        <v>#DIV/0!</v>
      </c>
      <c r="AU19" s="371" t="e">
        <f t="shared" si="13"/>
        <v>#DIV/0!</v>
      </c>
      <c r="AV19" s="758">
        <v>2500000</v>
      </c>
      <c r="AW19" s="802">
        <f t="shared" si="1"/>
        <v>-2500000</v>
      </c>
      <c r="AX19" s="802">
        <f t="shared" si="2"/>
        <v>-2500000</v>
      </c>
    </row>
    <row r="20" spans="1:50" s="47" customFormat="1" ht="14.4" x14ac:dyDescent="0.35">
      <c r="A20" s="569">
        <v>2</v>
      </c>
      <c r="B20" s="570" t="s">
        <v>19</v>
      </c>
      <c r="C20" s="571">
        <f>SUM(C21:C25)</f>
        <v>1800000</v>
      </c>
      <c r="D20" s="571">
        <f>SUM(D21:D25)</f>
        <v>0</v>
      </c>
      <c r="E20" s="572">
        <f>SUM(E21:E25)</f>
        <v>0</v>
      </c>
      <c r="F20" s="572"/>
      <c r="G20" s="572"/>
      <c r="H20" s="572">
        <f>SUM(H21:H25)</f>
        <v>0</v>
      </c>
      <c r="I20" s="591">
        <f t="shared" si="16"/>
        <v>1800000</v>
      </c>
      <c r="J20" s="573">
        <f>SUM(J21:J25)</f>
        <v>0</v>
      </c>
      <c r="K20" s="574">
        <f>SUM(K21:K25)</f>
        <v>0</v>
      </c>
      <c r="L20" s="575">
        <f t="shared" ref="L20:W20" si="19">SUM(L21:L25)</f>
        <v>0</v>
      </c>
      <c r="M20" s="576">
        <f t="shared" si="19"/>
        <v>0</v>
      </c>
      <c r="N20" s="575">
        <f t="shared" si="19"/>
        <v>6000000</v>
      </c>
      <c r="O20" s="576">
        <f t="shared" si="19"/>
        <v>0</v>
      </c>
      <c r="P20" s="575">
        <f t="shared" si="19"/>
        <v>0</v>
      </c>
      <c r="Q20" s="576">
        <f t="shared" si="19"/>
        <v>0</v>
      </c>
      <c r="R20" s="575">
        <f t="shared" si="19"/>
        <v>0</v>
      </c>
      <c r="S20" s="576">
        <f t="shared" si="19"/>
        <v>0</v>
      </c>
      <c r="T20" s="575">
        <f>SUM(T21:T25)</f>
        <v>0</v>
      </c>
      <c r="U20" s="576">
        <f>SUM(U21:U25)</f>
        <v>0</v>
      </c>
      <c r="V20" s="577">
        <f t="shared" si="19"/>
        <v>0</v>
      </c>
      <c r="W20" s="575">
        <f t="shared" si="19"/>
        <v>0</v>
      </c>
      <c r="X20" s="577">
        <f t="shared" ref="X20:AC20" si="20">SUM(X21:X25)</f>
        <v>0</v>
      </c>
      <c r="Y20" s="575">
        <f t="shared" si="20"/>
        <v>0</v>
      </c>
      <c r="Z20" s="577">
        <f t="shared" si="20"/>
        <v>0</v>
      </c>
      <c r="AA20" s="575">
        <f t="shared" si="20"/>
        <v>0</v>
      </c>
      <c r="AB20" s="577">
        <f t="shared" si="20"/>
        <v>0</v>
      </c>
      <c r="AC20" s="575">
        <f t="shared" si="20"/>
        <v>0</v>
      </c>
      <c r="AD20" s="578">
        <f t="shared" ref="AD20:AK20" si="21">SUM(AD21:AD25)</f>
        <v>6000000</v>
      </c>
      <c r="AE20" s="571">
        <f t="shared" si="21"/>
        <v>0</v>
      </c>
      <c r="AF20" s="579">
        <f t="shared" si="21"/>
        <v>7800000</v>
      </c>
      <c r="AG20" s="687">
        <f t="shared" si="21"/>
        <v>1606086.23</v>
      </c>
      <c r="AH20" s="579">
        <f t="shared" si="21"/>
        <v>0</v>
      </c>
      <c r="AI20" s="579">
        <f t="shared" ref="AI20" si="22">SUM(AI21:AI25)</f>
        <v>0</v>
      </c>
      <c r="AJ20" s="579">
        <f>+AK20+AI20</f>
        <v>6193913.7699999996</v>
      </c>
      <c r="AK20" s="579">
        <f t="shared" si="21"/>
        <v>6193913.7699999996</v>
      </c>
      <c r="AL20" s="582">
        <f>(AF20-AK20)/AF20</f>
        <v>0.20590849102564107</v>
      </c>
      <c r="AM20" s="579">
        <f t="shared" ref="AM20" si="23">SUM(AM21:AM25)</f>
        <v>193913.77</v>
      </c>
      <c r="AN20" s="826">
        <f>AG20/AF20</f>
        <v>0.20590849102564102</v>
      </c>
      <c r="AP20" s="361">
        <f>AF20+'[1]PPTO AL 31 DE JULIO  2016'!Z20</f>
        <v>9800000</v>
      </c>
      <c r="AQ20" s="361">
        <f>AG20+'[1]PPTO AL 31 DE JULIO  2016'!AA20</f>
        <v>2771174.83</v>
      </c>
      <c r="AR20" s="361">
        <f>AH20+'[1]PPTO AL 31 DE JULIO  2016'!AB20</f>
        <v>0</v>
      </c>
      <c r="AS20" s="369">
        <f>AK20+'[1]PPTO AL 31 DE JULIO  2016'!AC20</f>
        <v>7028825.1699999999</v>
      </c>
      <c r="AT20" s="371">
        <f t="shared" si="12"/>
        <v>0.28277294183673468</v>
      </c>
      <c r="AU20" s="371">
        <f t="shared" si="13"/>
        <v>0.28277294183673468</v>
      </c>
      <c r="AV20" s="758">
        <v>470423.69</v>
      </c>
      <c r="AW20" s="802">
        <f t="shared" si="1"/>
        <v>5723490.0799999991</v>
      </c>
      <c r="AX20" s="802">
        <f t="shared" si="2"/>
        <v>5723490.0799999991</v>
      </c>
    </row>
    <row r="21" spans="1:50" s="4" customFormat="1" ht="15" x14ac:dyDescent="0.35">
      <c r="A21" s="405" t="s">
        <v>502</v>
      </c>
      <c r="B21" s="688" t="s">
        <v>20</v>
      </c>
      <c r="C21" s="818">
        <v>1800000</v>
      </c>
      <c r="D21" s="689">
        <v>0</v>
      </c>
      <c r="E21" s="694"/>
      <c r="F21" s="694"/>
      <c r="G21" s="694"/>
      <c r="H21" s="694"/>
      <c r="I21" s="70">
        <f>SUM(C21:D21)</f>
        <v>1800000</v>
      </c>
      <c r="J21" s="690">
        <v>0</v>
      </c>
      <c r="K21" s="45"/>
      <c r="L21" s="26">
        <v>0</v>
      </c>
      <c r="M21" s="27"/>
      <c r="N21" s="38">
        <v>6000000</v>
      </c>
      <c r="O21" s="39">
        <v>0</v>
      </c>
      <c r="P21" s="26">
        <v>0</v>
      </c>
      <c r="Q21" s="27">
        <v>0</v>
      </c>
      <c r="R21" s="38"/>
      <c r="S21" s="39"/>
      <c r="T21" s="38">
        <v>0</v>
      </c>
      <c r="U21" s="39">
        <v>0</v>
      </c>
      <c r="V21" s="19">
        <v>0</v>
      </c>
      <c r="W21" s="38">
        <v>0</v>
      </c>
      <c r="X21" s="19">
        <v>0</v>
      </c>
      <c r="Y21" s="38">
        <v>0</v>
      </c>
      <c r="Z21" s="19">
        <v>0</v>
      </c>
      <c r="AA21" s="38">
        <v>0</v>
      </c>
      <c r="AB21" s="38"/>
      <c r="AC21" s="776"/>
      <c r="AD21" s="760">
        <f>J21+L21+N21+P21+R21+T21+V21+X21+Z21</f>
        <v>6000000</v>
      </c>
      <c r="AE21" s="761">
        <f t="shared" ref="AE21" si="24">K21+M21+O21+Q21+S21+U21+W21+Y21+AA21</f>
        <v>0</v>
      </c>
      <c r="AF21" s="180">
        <f>C21+AD21-AE21</f>
        <v>7800000</v>
      </c>
      <c r="AG21" s="692">
        <f>IFERROR(+VLOOKUP(A21,'Base de Datos'!$A$1:$G$84,7,0),0)</f>
        <v>1606086.23</v>
      </c>
      <c r="AH21" s="72">
        <f>IFERROR(+VLOOKUP(A21,'Base de Datos'!$A$1:$G$100,6,0),0)</f>
        <v>0</v>
      </c>
      <c r="AI21" s="72">
        <f>IFERROR(+VLOOKUP(A21,'Base de Datos'!$A$1:$H$100,8,0),0)</f>
        <v>0</v>
      </c>
      <c r="AJ21" s="72">
        <f>+AK21+AI21</f>
        <v>6193913.7699999996</v>
      </c>
      <c r="AK21" s="297">
        <f>AF21-AG21-AH21</f>
        <v>6193913.7699999996</v>
      </c>
      <c r="AL21" s="257">
        <f t="shared" si="15"/>
        <v>0.20590849102564107</v>
      </c>
      <c r="AM21" s="72">
        <f>IFERROR(+VLOOKUP(A21,'Base de Datos'!$A$1:$N$84,11,0),0)</f>
        <v>193913.77</v>
      </c>
      <c r="AN21" s="825">
        <f t="shared" ref="AN21:AN22" si="25">IFERROR(+(AG21/AF21),0)</f>
        <v>0.20590849102564102</v>
      </c>
      <c r="AP21" s="361">
        <f>AF21+'[1]PPTO AL 31 DE JULIO  2016'!Z21</f>
        <v>9800000</v>
      </c>
      <c r="AQ21" s="361">
        <f>AG21+'[1]PPTO AL 31 DE JULIO  2016'!AA21</f>
        <v>2771174.83</v>
      </c>
      <c r="AR21" s="361">
        <f>AH21+'[1]PPTO AL 31 DE JULIO  2016'!AB21</f>
        <v>0</v>
      </c>
      <c r="AS21" s="369">
        <f>AK21+'[1]PPTO AL 31 DE JULIO  2016'!AC21</f>
        <v>7028825.1699999999</v>
      </c>
      <c r="AT21" s="371">
        <f t="shared" si="12"/>
        <v>0.28277294183673468</v>
      </c>
      <c r="AU21" s="371">
        <f t="shared" si="13"/>
        <v>0.28277294183673468</v>
      </c>
      <c r="AV21" s="758">
        <v>470423.69</v>
      </c>
      <c r="AW21" s="802">
        <f t="shared" si="1"/>
        <v>5723490.0799999991</v>
      </c>
      <c r="AX21" s="802">
        <f t="shared" si="2"/>
        <v>5723490.0799999991</v>
      </c>
    </row>
    <row r="22" spans="1:50" s="4" customFormat="1" ht="15" hidden="1" customHeight="1" x14ac:dyDescent="0.35">
      <c r="A22" s="405" t="s">
        <v>503</v>
      </c>
      <c r="B22" s="688" t="s">
        <v>21</v>
      </c>
      <c r="C22" s="504">
        <v>0</v>
      </c>
      <c r="D22" s="695"/>
      <c r="E22" s="694"/>
      <c r="F22" s="694"/>
      <c r="G22" s="694"/>
      <c r="H22" s="694"/>
      <c r="I22" s="70">
        <f>SUM(C22:D22)</f>
        <v>0</v>
      </c>
      <c r="J22" s="696">
        <v>0</v>
      </c>
      <c r="K22" s="61"/>
      <c r="L22" s="24"/>
      <c r="M22" s="25"/>
      <c r="N22" s="36"/>
      <c r="O22" s="37">
        <v>0</v>
      </c>
      <c r="P22" s="24"/>
      <c r="Q22" s="25"/>
      <c r="R22" s="36"/>
      <c r="S22" s="37"/>
      <c r="T22" s="36"/>
      <c r="U22" s="37"/>
      <c r="V22" s="18"/>
      <c r="W22" s="36"/>
      <c r="X22" s="18"/>
      <c r="Y22" s="36"/>
      <c r="Z22" s="18"/>
      <c r="AA22" s="36"/>
      <c r="AB22" s="36"/>
      <c r="AC22" s="777"/>
      <c r="AD22" s="63">
        <f>J22+L22+N22+P22+R22+W22+T22</f>
        <v>0</v>
      </c>
      <c r="AE22" s="691">
        <f>K22+M22+O22+Q22+S22+W22+U22</f>
        <v>0</v>
      </c>
      <c r="AF22" s="180">
        <f>C22+AD22-AE22</f>
        <v>0</v>
      </c>
      <c r="AG22" s="692">
        <f>IFERROR(+VLOOKUP(A22,SIGAF,7,0),0)</f>
        <v>0</v>
      </c>
      <c r="AH22" s="72">
        <f>IFERROR(+VLOOKUP(A22,'Base de Datos'!$A$1:$G$84,6,0),0)</f>
        <v>0</v>
      </c>
      <c r="AI22" s="72">
        <f>IFERROR(+VLOOKUP(A22,'Base de Datos'!$A$1:$G$84,8,0),0)</f>
        <v>0</v>
      </c>
      <c r="AJ22" s="72">
        <f>+AK22+AI22</f>
        <v>0</v>
      </c>
      <c r="AK22" s="297">
        <f t="shared" ref="AK22:AK46" si="26">AF22-AG22-AH22</f>
        <v>0</v>
      </c>
      <c r="AL22" s="257">
        <f t="shared" si="15"/>
        <v>0</v>
      </c>
      <c r="AM22" s="72">
        <f>IFERROR(+VLOOKUP(F22,'Base de Datos'!$A$1:$G$84,6,0),0)</f>
        <v>0</v>
      </c>
      <c r="AN22" s="825">
        <f t="shared" si="25"/>
        <v>0</v>
      </c>
      <c r="AP22" s="361">
        <f>AF22+'[1]PPTO AL 31 DE JULIO  2016'!Z22</f>
        <v>0</v>
      </c>
      <c r="AQ22" s="361">
        <f>AG22+'[1]PPTO AL 31 DE JULIO  2016'!AA22</f>
        <v>0</v>
      </c>
      <c r="AR22" s="361">
        <f>AH22+'[1]PPTO AL 31 DE JULIO  2016'!AB22</f>
        <v>0</v>
      </c>
      <c r="AS22" s="369">
        <f>AK22+'[1]PPTO AL 31 DE JULIO  2016'!AC22</f>
        <v>0</v>
      </c>
      <c r="AT22" s="371" t="e">
        <f t="shared" si="12"/>
        <v>#DIV/0!</v>
      </c>
      <c r="AU22" s="371" t="e">
        <f t="shared" si="13"/>
        <v>#DIV/0!</v>
      </c>
      <c r="AV22" s="803"/>
      <c r="AW22" s="802">
        <f t="shared" si="1"/>
        <v>0</v>
      </c>
      <c r="AX22" s="802">
        <f t="shared" si="2"/>
        <v>0</v>
      </c>
    </row>
    <row r="23" spans="1:50" ht="15" hidden="1" customHeight="1" x14ac:dyDescent="0.35">
      <c r="A23" s="405">
        <v>203</v>
      </c>
      <c r="B23" s="688" t="s">
        <v>22</v>
      </c>
      <c r="C23" s="689">
        <v>0</v>
      </c>
      <c r="D23" s="689">
        <v>0</v>
      </c>
      <c r="E23" s="697"/>
      <c r="F23" s="697"/>
      <c r="G23" s="697"/>
      <c r="H23" s="697"/>
      <c r="I23" s="70">
        <f t="shared" si="16"/>
        <v>0</v>
      </c>
      <c r="J23" s="690">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76"/>
      <c r="AD23" s="63">
        <f>J23+L23+N23+P23+R23+W23</f>
        <v>0</v>
      </c>
      <c r="AE23" s="691">
        <f>K23+M23+O23+Q23+S23+V23</f>
        <v>0</v>
      </c>
      <c r="AF23" s="72">
        <f>I23+AD23-AE23</f>
        <v>0</v>
      </c>
      <c r="AG23" s="692">
        <v>0</v>
      </c>
      <c r="AH23" s="72">
        <v>0</v>
      </c>
      <c r="AI23" s="72"/>
      <c r="AJ23" s="72">
        <f t="shared" si="18"/>
        <v>0</v>
      </c>
      <c r="AK23" s="297">
        <f t="shared" si="26"/>
        <v>0</v>
      </c>
      <c r="AL23" s="257">
        <v>0</v>
      </c>
      <c r="AM23" s="72">
        <v>0</v>
      </c>
      <c r="AN23" s="825" t="s">
        <v>0</v>
      </c>
      <c r="AP23" s="361">
        <f>AF23+'[1]PPTO AL 31 DE JULIO  2016'!Z23</f>
        <v>0</v>
      </c>
      <c r="AQ23" s="361">
        <f>AG23+'[1]PPTO AL 31 DE JULIO  2016'!AA23</f>
        <v>0</v>
      </c>
      <c r="AR23" s="361">
        <f>AH23+'[1]PPTO AL 31 DE JULIO  2016'!AB23</f>
        <v>0</v>
      </c>
      <c r="AS23" s="369">
        <f>AK23+'[1]PPTO AL 31 DE JULIO  2016'!AC23</f>
        <v>0</v>
      </c>
      <c r="AT23" s="371" t="e">
        <f t="shared" si="12"/>
        <v>#DIV/0!</v>
      </c>
      <c r="AU23" s="371" t="e">
        <f t="shared" si="13"/>
        <v>#DIV/0!</v>
      </c>
      <c r="AW23" s="802">
        <f t="shared" si="1"/>
        <v>0</v>
      </c>
      <c r="AX23" s="802">
        <f t="shared" si="2"/>
        <v>0</v>
      </c>
    </row>
    <row r="24" spans="1:50" s="4" customFormat="1" ht="15" hidden="1" customHeight="1" x14ac:dyDescent="0.35">
      <c r="A24" s="405">
        <v>204</v>
      </c>
      <c r="B24" s="688" t="s">
        <v>23</v>
      </c>
      <c r="C24" s="695"/>
      <c r="D24" s="695"/>
      <c r="E24" s="694"/>
      <c r="F24" s="694"/>
      <c r="G24" s="694"/>
      <c r="H24" s="694"/>
      <c r="I24" s="70">
        <f t="shared" si="16"/>
        <v>0</v>
      </c>
      <c r="J24" s="696"/>
      <c r="K24" s="61"/>
      <c r="L24" s="24"/>
      <c r="M24" s="25"/>
      <c r="N24" s="36"/>
      <c r="O24" s="37"/>
      <c r="P24" s="24"/>
      <c r="Q24" s="25"/>
      <c r="R24" s="36"/>
      <c r="S24" s="37"/>
      <c r="T24" s="36"/>
      <c r="U24" s="37"/>
      <c r="V24" s="18"/>
      <c r="W24" s="36"/>
      <c r="X24" s="18"/>
      <c r="Y24" s="36"/>
      <c r="Z24" s="18"/>
      <c r="AA24" s="36"/>
      <c r="AB24" s="36"/>
      <c r="AC24" s="777"/>
      <c r="AD24" s="63">
        <f>J24+L24+N24+P24+R24+W24</f>
        <v>0</v>
      </c>
      <c r="AE24" s="691">
        <f>K24+M24+O24+Q24+S24+V24</f>
        <v>0</v>
      </c>
      <c r="AF24" s="72">
        <f>I24+AD24-AE24</f>
        <v>0</v>
      </c>
      <c r="AG24" s="698"/>
      <c r="AH24" s="256"/>
      <c r="AI24" s="256"/>
      <c r="AJ24" s="256">
        <f t="shared" si="18"/>
        <v>0</v>
      </c>
      <c r="AK24" s="297">
        <f t="shared" si="26"/>
        <v>0</v>
      </c>
      <c r="AL24" s="529"/>
      <c r="AM24" s="256"/>
      <c r="AN24" s="825" t="s">
        <v>0</v>
      </c>
      <c r="AP24" s="361">
        <f>AF24+'[1]PPTO AL 31 DE JULIO  2016'!Z24</f>
        <v>0</v>
      </c>
      <c r="AQ24" s="361">
        <f>AG24+'[1]PPTO AL 31 DE JULIO  2016'!AA24</f>
        <v>0</v>
      </c>
      <c r="AR24" s="361">
        <f>AH24+'[1]PPTO AL 31 DE JULIO  2016'!AB24</f>
        <v>0</v>
      </c>
      <c r="AS24" s="369">
        <f>AK24+'[1]PPTO AL 31 DE JULIO  2016'!AC24</f>
        <v>0</v>
      </c>
      <c r="AT24" s="371" t="e">
        <f t="shared" si="12"/>
        <v>#DIV/0!</v>
      </c>
      <c r="AU24" s="371" t="e">
        <f t="shared" si="13"/>
        <v>#DIV/0!</v>
      </c>
      <c r="AV24" s="803"/>
      <c r="AW24" s="802">
        <f t="shared" si="1"/>
        <v>0</v>
      </c>
      <c r="AX24" s="802">
        <f t="shared" si="2"/>
        <v>0</v>
      </c>
    </row>
    <row r="25" spans="1:50" s="4" customFormat="1" ht="15" hidden="1" customHeight="1" x14ac:dyDescent="0.35">
      <c r="A25" s="405">
        <v>205</v>
      </c>
      <c r="B25" s="688" t="s">
        <v>24</v>
      </c>
      <c r="C25" s="695"/>
      <c r="D25" s="695"/>
      <c r="E25" s="694"/>
      <c r="F25" s="694"/>
      <c r="G25" s="694"/>
      <c r="H25" s="694"/>
      <c r="I25" s="70">
        <f t="shared" si="16"/>
        <v>0</v>
      </c>
      <c r="J25" s="696"/>
      <c r="K25" s="61"/>
      <c r="L25" s="24"/>
      <c r="M25" s="25"/>
      <c r="N25" s="36"/>
      <c r="O25" s="37"/>
      <c r="P25" s="24"/>
      <c r="Q25" s="25"/>
      <c r="R25" s="36"/>
      <c r="S25" s="37"/>
      <c r="T25" s="36"/>
      <c r="U25" s="37"/>
      <c r="V25" s="18"/>
      <c r="W25" s="36"/>
      <c r="X25" s="18"/>
      <c r="Y25" s="36"/>
      <c r="Z25" s="18"/>
      <c r="AA25" s="36"/>
      <c r="AB25" s="36"/>
      <c r="AC25" s="777"/>
      <c r="AD25" s="63">
        <f>J25+L25+N25+P25+R25+W25</f>
        <v>0</v>
      </c>
      <c r="AE25" s="691">
        <f>K25+M25+O25+Q25+S25+V25</f>
        <v>0</v>
      </c>
      <c r="AF25" s="72">
        <f>I25+AD25-AE25</f>
        <v>0</v>
      </c>
      <c r="AG25" s="698"/>
      <c r="AH25" s="256"/>
      <c r="AI25" s="256"/>
      <c r="AJ25" s="256">
        <f t="shared" si="18"/>
        <v>0</v>
      </c>
      <c r="AK25" s="297">
        <f t="shared" si="26"/>
        <v>0</v>
      </c>
      <c r="AL25" s="529"/>
      <c r="AM25" s="256"/>
      <c r="AN25" s="825" t="s">
        <v>0</v>
      </c>
      <c r="AP25" s="361">
        <f>AF25+'[1]PPTO AL 31 DE JULIO  2016'!Z25</f>
        <v>0</v>
      </c>
      <c r="AQ25" s="361">
        <f>AG25+'[1]PPTO AL 31 DE JULIO  2016'!AA25</f>
        <v>0</v>
      </c>
      <c r="AR25" s="361">
        <f>AH25+'[1]PPTO AL 31 DE JULIO  2016'!AB25</f>
        <v>0</v>
      </c>
      <c r="AS25" s="369">
        <f>AK25+'[1]PPTO AL 31 DE JULIO  2016'!AC25</f>
        <v>0</v>
      </c>
      <c r="AT25" s="371" t="e">
        <f t="shared" si="12"/>
        <v>#DIV/0!</v>
      </c>
      <c r="AU25" s="371" t="e">
        <f t="shared" si="13"/>
        <v>#DIV/0!</v>
      </c>
      <c r="AV25" s="803"/>
      <c r="AW25" s="802">
        <f t="shared" si="1"/>
        <v>0</v>
      </c>
      <c r="AX25" s="802">
        <f t="shared" si="2"/>
        <v>0</v>
      </c>
    </row>
    <row r="26" spans="1:50" s="4" customFormat="1" ht="14.4" x14ac:dyDescent="0.35">
      <c r="A26" s="569">
        <v>3</v>
      </c>
      <c r="B26" s="570" t="s">
        <v>25</v>
      </c>
      <c r="C26" s="571">
        <f>SUM(C27:C31)</f>
        <v>996614405</v>
      </c>
      <c r="D26" s="571">
        <f>SUM(D27:D31)</f>
        <v>0</v>
      </c>
      <c r="E26" s="572">
        <f>SUM(E27:E31)</f>
        <v>0</v>
      </c>
      <c r="F26" s="572"/>
      <c r="G26" s="572"/>
      <c r="H26" s="572">
        <f>SUM(H27:H31)</f>
        <v>0</v>
      </c>
      <c r="I26" s="591">
        <f t="shared" si="16"/>
        <v>996614405</v>
      </c>
      <c r="J26" s="573">
        <f>SUM(J27:J31)</f>
        <v>0</v>
      </c>
      <c r="K26" s="574">
        <f t="shared" ref="K26:W26" si="27">SUM(K27:K31)</f>
        <v>0</v>
      </c>
      <c r="L26" s="575">
        <f t="shared" si="27"/>
        <v>0</v>
      </c>
      <c r="M26" s="576">
        <f t="shared" si="27"/>
        <v>0</v>
      </c>
      <c r="N26" s="575">
        <f t="shared" si="27"/>
        <v>0</v>
      </c>
      <c r="O26" s="576">
        <f t="shared" si="27"/>
        <v>0</v>
      </c>
      <c r="P26" s="575">
        <f t="shared" si="27"/>
        <v>0</v>
      </c>
      <c r="Q26" s="576">
        <f t="shared" si="27"/>
        <v>0</v>
      </c>
      <c r="R26" s="575">
        <f t="shared" si="27"/>
        <v>0</v>
      </c>
      <c r="S26" s="576">
        <f t="shared" si="27"/>
        <v>0</v>
      </c>
      <c r="T26" s="575">
        <f>SUM(T27:T31)</f>
        <v>0</v>
      </c>
      <c r="U26" s="576">
        <f>SUM(U27:U31)</f>
        <v>0</v>
      </c>
      <c r="V26" s="577">
        <f t="shared" si="27"/>
        <v>0</v>
      </c>
      <c r="W26" s="575">
        <f t="shared" si="27"/>
        <v>0</v>
      </c>
      <c r="X26" s="577">
        <f t="shared" ref="X26:AC26" si="28">SUM(X27:X31)</f>
        <v>0</v>
      </c>
      <c r="Y26" s="575">
        <f t="shared" si="28"/>
        <v>0</v>
      </c>
      <c r="Z26" s="577">
        <f t="shared" si="28"/>
        <v>0</v>
      </c>
      <c r="AA26" s="575">
        <f t="shared" si="28"/>
        <v>0</v>
      </c>
      <c r="AB26" s="577">
        <f t="shared" si="28"/>
        <v>0</v>
      </c>
      <c r="AC26" s="575">
        <f t="shared" si="28"/>
        <v>0</v>
      </c>
      <c r="AD26" s="578">
        <f t="shared" ref="AD26:AH26" si="29">SUM(AD27:AD31)</f>
        <v>0</v>
      </c>
      <c r="AE26" s="571">
        <f t="shared" si="29"/>
        <v>0</v>
      </c>
      <c r="AF26" s="579">
        <f>SUM(AF27:AF31)</f>
        <v>996614405</v>
      </c>
      <c r="AG26" s="687">
        <f t="shared" si="29"/>
        <v>408922868.02999997</v>
      </c>
      <c r="AH26" s="579">
        <f t="shared" si="29"/>
        <v>0</v>
      </c>
      <c r="AI26" s="579">
        <f t="shared" ref="AI26" si="30">SUM(AI27:AI31)</f>
        <v>-3119856</v>
      </c>
      <c r="AJ26" s="579">
        <f t="shared" ref="AJ26:AJ33" si="31">+AK26+AI26</f>
        <v>584571680.97000003</v>
      </c>
      <c r="AK26" s="579">
        <f>SUM(AK27:AK31)</f>
        <v>587691536.97000003</v>
      </c>
      <c r="AL26" s="582">
        <f t="shared" ref="AL26:AL32" si="32">(AF26-AK26)/AF26</f>
        <v>0.41031201834775805</v>
      </c>
      <c r="AM26" s="579">
        <f t="shared" ref="AM26" si="33">SUM(AM27:AM31)</f>
        <v>575271711.97000003</v>
      </c>
      <c r="AN26" s="826">
        <f t="shared" ref="AN26:AN38" si="34">AG26/AF26</f>
        <v>0.41031201834775805</v>
      </c>
      <c r="AP26" s="361">
        <f>AF26+'[1]PPTO AL 31 DE JULIO  2016'!Z26</f>
        <v>1233497405</v>
      </c>
      <c r="AQ26" s="361">
        <f>AG26+'[1]PPTO AL 31 DE JULIO  2016'!AA26</f>
        <v>504299668.95999998</v>
      </c>
      <c r="AR26" s="361">
        <f>AH26+'[1]PPTO AL 31 DE JULIO  2016'!AB26</f>
        <v>0</v>
      </c>
      <c r="AS26" s="369">
        <f>AK26+'[1]PPTO AL 31 DE JULIO  2016'!AC26</f>
        <v>729197736.03999996</v>
      </c>
      <c r="AT26" s="371">
        <f t="shared" si="12"/>
        <v>0.40883723542166672</v>
      </c>
      <c r="AU26" s="371">
        <f t="shared" si="13"/>
        <v>0.40883723542166672</v>
      </c>
      <c r="AV26" s="758">
        <v>544121645.95000005</v>
      </c>
      <c r="AW26" s="802">
        <f t="shared" si="1"/>
        <v>43569891.019999981</v>
      </c>
      <c r="AX26" s="802"/>
    </row>
    <row r="27" spans="1:50" s="4" customFormat="1" ht="15" x14ac:dyDescent="0.35">
      <c r="A27" s="405" t="s">
        <v>504</v>
      </c>
      <c r="B27" s="688" t="s">
        <v>26</v>
      </c>
      <c r="C27" s="818">
        <v>272419745</v>
      </c>
      <c r="D27" s="689">
        <v>0</v>
      </c>
      <c r="E27" s="694"/>
      <c r="F27" s="694"/>
      <c r="G27" s="694"/>
      <c r="H27" s="694"/>
      <c r="I27" s="70">
        <f t="shared" si="16"/>
        <v>272419745</v>
      </c>
      <c r="J27" s="690">
        <v>0</v>
      </c>
      <c r="K27" s="45">
        <v>0</v>
      </c>
      <c r="L27" s="26"/>
      <c r="M27" s="27">
        <v>0</v>
      </c>
      <c r="N27" s="38">
        <v>0</v>
      </c>
      <c r="O27" s="39">
        <v>0</v>
      </c>
      <c r="P27" s="26">
        <v>0</v>
      </c>
      <c r="Q27" s="27"/>
      <c r="R27" s="38">
        <v>0</v>
      </c>
      <c r="S27" s="39"/>
      <c r="T27" s="38">
        <v>0</v>
      </c>
      <c r="U27" s="39">
        <v>0</v>
      </c>
      <c r="V27" s="19"/>
      <c r="W27" s="38"/>
      <c r="X27" s="19"/>
      <c r="Y27" s="38">
        <v>0</v>
      </c>
      <c r="Z27" s="19"/>
      <c r="AA27" s="38"/>
      <c r="AB27" s="38"/>
      <c r="AC27" s="776"/>
      <c r="AD27" s="760">
        <f t="shared" ref="AD27:AD31" si="35">J27+L27+N27+P27+R27+T27+V27+X27+Z27</f>
        <v>0</v>
      </c>
      <c r="AE27" s="761">
        <f t="shared" ref="AE27:AE31" si="36">K27+M27+O27+Q27+S27+U27+W27+Y27+AA27</f>
        <v>0</v>
      </c>
      <c r="AF27" s="180">
        <f>C27+AD27-AE27</f>
        <v>272419745</v>
      </c>
      <c r="AG27" s="692">
        <f>IFERROR(+VLOOKUP(A27,'Base de Datos'!$A$1:$G$84,7,0),0)</f>
        <v>93808473.189999998</v>
      </c>
      <c r="AH27" s="72">
        <f>IFERROR(+VLOOKUP(A27,'Base de Datos'!$A$1:$G$100,6,0),0)</f>
        <v>0</v>
      </c>
      <c r="AI27" s="72">
        <f>IFERROR(+VLOOKUP(A27,'Base de Datos'!$A$1:$H$100,8,0),0)</f>
        <v>-450906</v>
      </c>
      <c r="AJ27" s="72">
        <f t="shared" si="31"/>
        <v>178160365.81</v>
      </c>
      <c r="AK27" s="297">
        <f t="shared" si="26"/>
        <v>178611271.81</v>
      </c>
      <c r="AL27" s="257">
        <f t="shared" ref="AL27:AL31" si="37">IFERROR(((AF27-AK27)/AF27),0)</f>
        <v>0.34435269436875804</v>
      </c>
      <c r="AM27" s="72">
        <f>IFERROR(+VLOOKUP(A27,'Base de Datos'!$A$1:$N$84,11,0),0)</f>
        <v>175818535.81</v>
      </c>
      <c r="AN27" s="825">
        <f t="shared" ref="AN27:AN31" si="38">IFERROR(+(AG27/AF27),0)</f>
        <v>0.34435269436875804</v>
      </c>
      <c r="AP27" s="361">
        <f>AF27+'[1]PPTO AL 31 DE JULIO  2016'!Z27</f>
        <v>277075745</v>
      </c>
      <c r="AQ27" s="361">
        <f>AG27+'[1]PPTO AL 31 DE JULIO  2016'!AA27</f>
        <v>96229434.989999995</v>
      </c>
      <c r="AR27" s="361">
        <f>AH27+'[1]PPTO AL 31 DE JULIO  2016'!AB27</f>
        <v>0</v>
      </c>
      <c r="AS27" s="369">
        <f>AK27+'[1]PPTO AL 31 DE JULIO  2016'!AC27</f>
        <v>180846310.00999999</v>
      </c>
      <c r="AT27" s="371">
        <f t="shared" si="12"/>
        <v>0.34730371288905132</v>
      </c>
      <c r="AU27" s="371">
        <f t="shared" si="13"/>
        <v>0.34730371288905132</v>
      </c>
      <c r="AV27" s="758">
        <v>120573150.13</v>
      </c>
      <c r="AW27" s="802">
        <f t="shared" si="1"/>
        <v>58038121.680000007</v>
      </c>
      <c r="AX27" s="802">
        <f t="shared" si="2"/>
        <v>58038121.680000007</v>
      </c>
    </row>
    <row r="28" spans="1:50" s="4" customFormat="1" ht="15" customHeight="1" x14ac:dyDescent="0.35">
      <c r="A28" s="405" t="s">
        <v>505</v>
      </c>
      <c r="B28" s="688" t="s">
        <v>27</v>
      </c>
      <c r="C28" s="818">
        <v>390549311</v>
      </c>
      <c r="D28" s="689">
        <v>0</v>
      </c>
      <c r="E28" s="694"/>
      <c r="F28" s="694"/>
      <c r="G28" s="694"/>
      <c r="H28" s="694"/>
      <c r="I28" s="70">
        <f>SUM(C28:D28)</f>
        <v>390549311</v>
      </c>
      <c r="J28" s="690">
        <v>0</v>
      </c>
      <c r="K28" s="45"/>
      <c r="L28" s="26"/>
      <c r="M28" s="27"/>
      <c r="N28" s="38">
        <v>0</v>
      </c>
      <c r="O28" s="39">
        <v>0</v>
      </c>
      <c r="P28" s="26"/>
      <c r="Q28" s="27"/>
      <c r="R28" s="38">
        <v>0</v>
      </c>
      <c r="S28" s="39"/>
      <c r="T28" s="38">
        <v>0</v>
      </c>
      <c r="U28" s="39">
        <v>0</v>
      </c>
      <c r="V28" s="19"/>
      <c r="W28" s="38"/>
      <c r="X28" s="19"/>
      <c r="Y28" s="38">
        <v>0</v>
      </c>
      <c r="Z28" s="19"/>
      <c r="AA28" s="38"/>
      <c r="AB28" s="38"/>
      <c r="AC28" s="776"/>
      <c r="AD28" s="63">
        <f t="shared" si="35"/>
        <v>0</v>
      </c>
      <c r="AE28" s="762">
        <f t="shared" si="36"/>
        <v>0</v>
      </c>
      <c r="AF28" s="180">
        <f>C28+AD28-AE28</f>
        <v>390549311</v>
      </c>
      <c r="AG28" s="692">
        <f>IFERROR(+VLOOKUP(A28,'Base de Datos'!$A$1:$G$84,7,0),0)</f>
        <v>177445581.81</v>
      </c>
      <c r="AH28" s="72">
        <f>IFERROR(+VLOOKUP(A28,'Base de Datos'!$A$1:$G$100,6,0),0)</f>
        <v>0</v>
      </c>
      <c r="AI28" s="72">
        <f>IFERROR(+VLOOKUP(A28,'Base de Datos'!$A$1:$H$100,8,0),0)</f>
        <v>-2668950</v>
      </c>
      <c r="AJ28" s="72">
        <f t="shared" si="31"/>
        <v>210434779.19</v>
      </c>
      <c r="AK28" s="297">
        <f>AF28-AG28-AH28</f>
        <v>213103729.19</v>
      </c>
      <c r="AL28" s="257">
        <f t="shared" si="37"/>
        <v>0.4543487257874077</v>
      </c>
      <c r="AM28" s="72">
        <f>IFERROR(+VLOOKUP(A28,'Base de Datos'!$A$1:$N$84,11,0),0)</f>
        <v>205899066.19</v>
      </c>
      <c r="AN28" s="825">
        <f t="shared" si="38"/>
        <v>0.4543487257874077</v>
      </c>
      <c r="AP28" s="361">
        <f>AF28+'[1]PPTO AL 31 DE JULIO  2016'!Z28</f>
        <v>400948311</v>
      </c>
      <c r="AQ28" s="361">
        <f>AG28+'[1]PPTO AL 31 DE JULIO  2016'!AA28</f>
        <v>182921053.97999999</v>
      </c>
      <c r="AR28" s="361">
        <f>AH28+'[1]PPTO AL 31 DE JULIO  2016'!AB28</f>
        <v>0</v>
      </c>
      <c r="AS28" s="369">
        <f>AK28+'[1]PPTO AL 31 DE JULIO  2016'!AC28</f>
        <v>218027257.02000001</v>
      </c>
      <c r="AT28" s="371">
        <f t="shared" si="12"/>
        <v>0.45622103638191902</v>
      </c>
      <c r="AU28" s="371">
        <f t="shared" si="13"/>
        <v>0.45622103638191902</v>
      </c>
      <c r="AV28" s="758">
        <v>221485432.09</v>
      </c>
      <c r="AW28" s="802">
        <f t="shared" si="1"/>
        <v>-8381702.900000006</v>
      </c>
      <c r="AX28" s="802">
        <f t="shared" si="2"/>
        <v>-8381702.900000006</v>
      </c>
    </row>
    <row r="29" spans="1:50" s="4" customFormat="1" ht="15" x14ac:dyDescent="0.35">
      <c r="A29" s="405" t="s">
        <v>506</v>
      </c>
      <c r="B29" s="688" t="s">
        <v>28</v>
      </c>
      <c r="C29" s="818">
        <v>136842710</v>
      </c>
      <c r="D29" s="689">
        <v>0</v>
      </c>
      <c r="E29" s="694"/>
      <c r="F29" s="694"/>
      <c r="G29" s="694"/>
      <c r="H29" s="694"/>
      <c r="I29" s="70">
        <f t="shared" si="16"/>
        <v>136842710</v>
      </c>
      <c r="J29" s="690">
        <v>0</v>
      </c>
      <c r="K29" s="45"/>
      <c r="L29" s="26"/>
      <c r="M29" s="27"/>
      <c r="N29" s="38">
        <v>0</v>
      </c>
      <c r="O29" s="39">
        <v>0</v>
      </c>
      <c r="P29" s="26">
        <v>0</v>
      </c>
      <c r="Q29" s="27"/>
      <c r="R29" s="38">
        <v>0</v>
      </c>
      <c r="S29" s="39"/>
      <c r="T29" s="38">
        <v>0</v>
      </c>
      <c r="U29" s="39">
        <v>0</v>
      </c>
      <c r="V29" s="19"/>
      <c r="W29" s="38"/>
      <c r="X29" s="19"/>
      <c r="Y29" s="38">
        <v>0</v>
      </c>
      <c r="Z29" s="19"/>
      <c r="AA29" s="38"/>
      <c r="AB29" s="38"/>
      <c r="AC29" s="776"/>
      <c r="AD29" s="63">
        <f t="shared" si="35"/>
        <v>0</v>
      </c>
      <c r="AE29" s="762">
        <f t="shared" si="36"/>
        <v>0</v>
      </c>
      <c r="AF29" s="180">
        <f>C29+AD29-AE29</f>
        <v>136842710</v>
      </c>
      <c r="AG29" s="692">
        <f>IFERROR(+VLOOKUP(A29,'Base de Datos'!$A$1:$G$85,7,0),0)</f>
        <v>0</v>
      </c>
      <c r="AH29" s="72">
        <f>IFERROR(+VLOOKUP(A29,'Base de Datos'!$A$1:$G$100,6,0),0)</f>
        <v>0</v>
      </c>
      <c r="AI29" s="72">
        <f>IFERROR(+VLOOKUP(A29,'Base de Datos'!$A$1:$H$100,8,0),0)</f>
        <v>0</v>
      </c>
      <c r="AJ29" s="72">
        <f t="shared" si="31"/>
        <v>136842710</v>
      </c>
      <c r="AK29" s="297">
        <f t="shared" si="26"/>
        <v>136842710</v>
      </c>
      <c r="AL29" s="257">
        <f t="shared" si="37"/>
        <v>0</v>
      </c>
      <c r="AM29" s="72">
        <f>IFERROR(+VLOOKUP(A29,'Base de Datos'!$A$1:$N$84,11,0),0)</f>
        <v>135284024</v>
      </c>
      <c r="AN29" s="825">
        <f t="shared" si="38"/>
        <v>0</v>
      </c>
      <c r="AP29" s="361">
        <f>AF29+'[1]PPTO AL 31 DE JULIO  2016'!Z29</f>
        <v>255644710</v>
      </c>
      <c r="AQ29" s="361">
        <f>AG29+'[1]PPTO AL 31 DE JULIO  2016'!AA29</f>
        <v>0</v>
      </c>
      <c r="AR29" s="361">
        <f>AH29+'[1]PPTO AL 31 DE JULIO  2016'!AB29</f>
        <v>0</v>
      </c>
      <c r="AS29" s="369">
        <f>AK29+'[1]PPTO AL 31 DE JULIO  2016'!AC29</f>
        <v>255644710</v>
      </c>
      <c r="AT29" s="371">
        <f t="shared" si="12"/>
        <v>0</v>
      </c>
      <c r="AU29" s="371">
        <f t="shared" si="13"/>
        <v>0</v>
      </c>
      <c r="AV29" s="758">
        <v>133775605.59</v>
      </c>
      <c r="AW29" s="807">
        <f t="shared" si="1"/>
        <v>3067104.4099999964</v>
      </c>
      <c r="AX29" s="802">
        <f t="shared" si="2"/>
        <v>3067104.4099999964</v>
      </c>
    </row>
    <row r="30" spans="1:50" s="4" customFormat="1" ht="15" x14ac:dyDescent="0.35">
      <c r="A30" s="405" t="s">
        <v>507</v>
      </c>
      <c r="B30" s="688" t="s">
        <v>29</v>
      </c>
      <c r="C30" s="818">
        <v>109573991</v>
      </c>
      <c r="D30" s="689">
        <v>0</v>
      </c>
      <c r="E30" s="694"/>
      <c r="F30" s="694"/>
      <c r="G30" s="694"/>
      <c r="H30" s="694"/>
      <c r="I30" s="70">
        <f t="shared" si="16"/>
        <v>109573991</v>
      </c>
      <c r="J30" s="690">
        <v>0</v>
      </c>
      <c r="K30" s="45">
        <v>0</v>
      </c>
      <c r="L30" s="26">
        <v>0</v>
      </c>
      <c r="M30" s="27"/>
      <c r="N30" s="38">
        <v>0</v>
      </c>
      <c r="O30" s="39">
        <v>0</v>
      </c>
      <c r="P30" s="26">
        <v>0</v>
      </c>
      <c r="Q30" s="27"/>
      <c r="R30" s="38">
        <v>0</v>
      </c>
      <c r="S30" s="39"/>
      <c r="T30" s="38">
        <v>0</v>
      </c>
      <c r="U30" s="39"/>
      <c r="V30" s="19">
        <v>0</v>
      </c>
      <c r="W30" s="38"/>
      <c r="X30" s="19">
        <v>0</v>
      </c>
      <c r="Y30" s="38"/>
      <c r="Z30" s="19">
        <v>0</v>
      </c>
      <c r="AA30" s="38"/>
      <c r="AB30" s="38"/>
      <c r="AC30" s="776"/>
      <c r="AD30" s="63">
        <f t="shared" si="35"/>
        <v>0</v>
      </c>
      <c r="AE30" s="762">
        <f t="shared" si="36"/>
        <v>0</v>
      </c>
      <c r="AF30" s="180">
        <f>C30+AD30-AE30</f>
        <v>109573991</v>
      </c>
      <c r="AG30" s="692">
        <f>IFERROR(+VLOOKUP(A30,'Base de Datos'!$A$1:$G$84,7,0),0)</f>
        <v>101129087.87</v>
      </c>
      <c r="AH30" s="72">
        <f>IFERROR(+VLOOKUP(A30,'Base de Datos'!$A$1:$G$100,6,0),0)</f>
        <v>0</v>
      </c>
      <c r="AI30" s="72">
        <f>IFERROR(+VLOOKUP(A30,'Base de Datos'!$A$1:$H$100,8,0),0)</f>
        <v>0</v>
      </c>
      <c r="AJ30" s="72">
        <f t="shared" si="31"/>
        <v>8444903.1299999952</v>
      </c>
      <c r="AK30" s="297">
        <f t="shared" si="26"/>
        <v>8444903.1299999952</v>
      </c>
      <c r="AL30" s="257">
        <f t="shared" si="37"/>
        <v>0.92292967470720311</v>
      </c>
      <c r="AM30" s="72">
        <f>IFERROR(+VLOOKUP(A30,'Base de Datos'!$A$1:$N$84,11,0),0)</f>
        <v>8444903.1300000008</v>
      </c>
      <c r="AN30" s="825">
        <f t="shared" si="38"/>
        <v>0.92292967470720311</v>
      </c>
      <c r="AP30" s="361">
        <f>AF30+'[1]PPTO AL 31 DE JULIO  2016'!Z30</f>
        <v>211519991</v>
      </c>
      <c r="AQ30" s="361">
        <f>AG30+'[1]PPTO AL 31 DE JULIO  2016'!AA30</f>
        <v>187980540.82999998</v>
      </c>
      <c r="AR30" s="361">
        <f>AH30+'[1]PPTO AL 31 DE JULIO  2016'!AB30</f>
        <v>0</v>
      </c>
      <c r="AS30" s="369">
        <f>AK30+'[1]PPTO AL 31 DE JULIO  2016'!AC30</f>
        <v>23539450.170000002</v>
      </c>
      <c r="AT30" s="371">
        <f t="shared" si="12"/>
        <v>0.88871288213131583</v>
      </c>
      <c r="AU30" s="371">
        <f t="shared" si="13"/>
        <v>0.88871288213131583</v>
      </c>
      <c r="AV30" s="758">
        <v>18311272.32</v>
      </c>
      <c r="AW30" s="807">
        <f t="shared" si="1"/>
        <v>-9866369.1900000051</v>
      </c>
      <c r="AX30" s="802">
        <f t="shared" si="2"/>
        <v>-9866369.1900000051</v>
      </c>
    </row>
    <row r="31" spans="1:50" s="4" customFormat="1" ht="15" x14ac:dyDescent="0.35">
      <c r="A31" s="405" t="s">
        <v>508</v>
      </c>
      <c r="B31" s="688" t="s">
        <v>30</v>
      </c>
      <c r="C31" s="818">
        <v>87228648</v>
      </c>
      <c r="D31" s="689">
        <v>0</v>
      </c>
      <c r="E31" s="694"/>
      <c r="F31" s="694"/>
      <c r="G31" s="694"/>
      <c r="H31" s="694"/>
      <c r="I31" s="70">
        <f t="shared" si="16"/>
        <v>87228648</v>
      </c>
      <c r="J31" s="690">
        <v>0</v>
      </c>
      <c r="K31" s="45"/>
      <c r="L31" s="26">
        <v>0</v>
      </c>
      <c r="M31" s="27"/>
      <c r="N31" s="38">
        <v>0</v>
      </c>
      <c r="O31" s="39">
        <v>0</v>
      </c>
      <c r="P31" s="26">
        <v>0</v>
      </c>
      <c r="Q31" s="27">
        <v>0</v>
      </c>
      <c r="R31" s="38">
        <v>0</v>
      </c>
      <c r="S31" s="39"/>
      <c r="T31" s="38">
        <v>0</v>
      </c>
      <c r="U31" s="39">
        <v>0</v>
      </c>
      <c r="V31" s="19"/>
      <c r="W31" s="38"/>
      <c r="X31" s="19"/>
      <c r="Y31" s="38">
        <v>0</v>
      </c>
      <c r="Z31" s="19"/>
      <c r="AA31" s="38"/>
      <c r="AB31" s="38"/>
      <c r="AC31" s="776"/>
      <c r="AD31" s="63">
        <f t="shared" si="35"/>
        <v>0</v>
      </c>
      <c r="AE31" s="762">
        <f t="shared" si="36"/>
        <v>0</v>
      </c>
      <c r="AF31" s="180">
        <f>C31+AD31-AE31</f>
        <v>87228648</v>
      </c>
      <c r="AG31" s="692">
        <f>IFERROR(+VLOOKUP(A31,'Base de Datos'!$A$1:$G$84,7,0),0)</f>
        <v>36539725.159999996</v>
      </c>
      <c r="AH31" s="72">
        <f>IFERROR(+VLOOKUP(A31,'Base de Datos'!$A$1:$G$100,6,0),0)</f>
        <v>0</v>
      </c>
      <c r="AI31" s="72">
        <f>IFERROR(+VLOOKUP(A31,'Base de Datos'!$A$1:$H$100,8,0),0)</f>
        <v>0</v>
      </c>
      <c r="AJ31" s="72">
        <f t="shared" si="31"/>
        <v>50688922.840000004</v>
      </c>
      <c r="AK31" s="297">
        <f>AF31-AG31-AH31</f>
        <v>50688922.840000004</v>
      </c>
      <c r="AL31" s="257">
        <f t="shared" si="37"/>
        <v>0.41889592465080966</v>
      </c>
      <c r="AM31" s="72">
        <f>IFERROR(+VLOOKUP(A31,'Base de Datos'!$A$1:$N$84,11,0),0)</f>
        <v>49825182.840000004</v>
      </c>
      <c r="AN31" s="825">
        <f t="shared" si="38"/>
        <v>0.41889592465080966</v>
      </c>
      <c r="AP31" s="361">
        <f>AF31+'[1]PPTO AL 31 DE JULIO  2016'!Z31</f>
        <v>88308648</v>
      </c>
      <c r="AQ31" s="361">
        <f>AG31+'[1]PPTO AL 31 DE JULIO  2016'!AA31</f>
        <v>37168639.159999996</v>
      </c>
      <c r="AR31" s="361">
        <f>AH31+'[1]PPTO AL 31 DE JULIO  2016'!AB31</f>
        <v>0</v>
      </c>
      <c r="AS31" s="369">
        <f>AK31+'[1]PPTO AL 31 DE JULIO  2016'!AC31</f>
        <v>51140008.840000004</v>
      </c>
      <c r="AT31" s="371">
        <f t="shared" si="12"/>
        <v>0.42089466888905375</v>
      </c>
      <c r="AU31" s="371">
        <f t="shared" si="13"/>
        <v>0.42089466888905375</v>
      </c>
      <c r="AV31" s="758">
        <v>49976185.82</v>
      </c>
      <c r="AW31" s="807">
        <f t="shared" si="1"/>
        <v>712737.02000000328</v>
      </c>
      <c r="AX31" s="802">
        <f t="shared" si="2"/>
        <v>712737.02000000328</v>
      </c>
    </row>
    <row r="32" spans="1:50" s="47" customFormat="1" ht="24" x14ac:dyDescent="0.35">
      <c r="A32" s="569">
        <v>4</v>
      </c>
      <c r="B32" s="570" t="s">
        <v>31</v>
      </c>
      <c r="C32" s="571">
        <f>SUM(C33:C37)</f>
        <v>160981000</v>
      </c>
      <c r="D32" s="571">
        <f>SUM(D33:D37)</f>
        <v>0</v>
      </c>
      <c r="E32" s="572">
        <f>SUM(E33:E37)</f>
        <v>0</v>
      </c>
      <c r="F32" s="572"/>
      <c r="G32" s="572"/>
      <c r="H32" s="572">
        <f>SUM(H33:H37)</f>
        <v>0</v>
      </c>
      <c r="I32" s="579">
        <f t="shared" si="16"/>
        <v>160981000</v>
      </c>
      <c r="J32" s="573">
        <f>SUM(J33:J37)</f>
        <v>0</v>
      </c>
      <c r="K32" s="574">
        <f t="shared" ref="K32:W32" si="39">SUM(K33:K37)</f>
        <v>0</v>
      </c>
      <c r="L32" s="575">
        <f t="shared" si="39"/>
        <v>0</v>
      </c>
      <c r="M32" s="576">
        <f t="shared" si="39"/>
        <v>0</v>
      </c>
      <c r="N32" s="575">
        <f t="shared" si="39"/>
        <v>0</v>
      </c>
      <c r="O32" s="576">
        <f t="shared" si="39"/>
        <v>0</v>
      </c>
      <c r="P32" s="575">
        <f t="shared" si="39"/>
        <v>0</v>
      </c>
      <c r="Q32" s="576">
        <f t="shared" si="39"/>
        <v>0</v>
      </c>
      <c r="R32" s="575">
        <f t="shared" si="39"/>
        <v>0</v>
      </c>
      <c r="S32" s="576">
        <f t="shared" si="39"/>
        <v>0</v>
      </c>
      <c r="T32" s="575">
        <f>SUM(T33:T37)</f>
        <v>0</v>
      </c>
      <c r="U32" s="576">
        <f>SUM(U33:U37)</f>
        <v>0</v>
      </c>
      <c r="V32" s="577">
        <f t="shared" si="39"/>
        <v>0</v>
      </c>
      <c r="W32" s="575">
        <f t="shared" si="39"/>
        <v>0</v>
      </c>
      <c r="X32" s="577">
        <f t="shared" ref="X32:AC32" si="40">SUM(X33:X37)</f>
        <v>0</v>
      </c>
      <c r="Y32" s="575">
        <f t="shared" si="40"/>
        <v>0</v>
      </c>
      <c r="Z32" s="577">
        <f t="shared" si="40"/>
        <v>0</v>
      </c>
      <c r="AA32" s="575">
        <f t="shared" si="40"/>
        <v>0</v>
      </c>
      <c r="AB32" s="577">
        <f t="shared" si="40"/>
        <v>0</v>
      </c>
      <c r="AC32" s="575">
        <f t="shared" si="40"/>
        <v>0</v>
      </c>
      <c r="AD32" s="578">
        <f t="shared" ref="AD32:AK32" si="41">SUM(AD33:AD37)</f>
        <v>0</v>
      </c>
      <c r="AE32" s="571">
        <f t="shared" si="41"/>
        <v>0</v>
      </c>
      <c r="AF32" s="579">
        <f t="shared" si="41"/>
        <v>160981000</v>
      </c>
      <c r="AG32" s="687">
        <f t="shared" si="41"/>
        <v>80787354</v>
      </c>
      <c r="AH32" s="579">
        <f t="shared" si="41"/>
        <v>78357563</v>
      </c>
      <c r="AI32" s="579">
        <f t="shared" ref="AI32" si="42">SUM(AI33:AI37)</f>
        <v>0</v>
      </c>
      <c r="AJ32" s="579">
        <f t="shared" si="31"/>
        <v>1836083</v>
      </c>
      <c r="AK32" s="579">
        <f t="shared" si="41"/>
        <v>1836083</v>
      </c>
      <c r="AL32" s="582">
        <f t="shared" si="32"/>
        <v>0.98859441176287888</v>
      </c>
      <c r="AM32" s="579">
        <f t="shared" ref="AM32" si="43">SUM(AM33:AM37)</f>
        <v>11695</v>
      </c>
      <c r="AN32" s="826">
        <f t="shared" si="34"/>
        <v>0.50184403128319488</v>
      </c>
      <c r="AP32" s="361">
        <f>AF32+'[1]PPTO AL 31 DE JULIO  2016'!Z32</f>
        <v>298433860</v>
      </c>
      <c r="AQ32" s="361">
        <f>AG32+'[1]PPTO AL 31 DE JULIO  2016'!AA32</f>
        <v>147793291</v>
      </c>
      <c r="AR32" s="361">
        <f>AH32+'[1]PPTO AL 31 DE JULIO  2016'!AB32</f>
        <v>141338776</v>
      </c>
      <c r="AS32" s="369">
        <f>AK32+'[1]PPTO AL 31 DE JULIO  2016'!AC32</f>
        <v>9301793</v>
      </c>
      <c r="AT32" s="371">
        <f t="shared" si="12"/>
        <v>0.49522963312541007</v>
      </c>
      <c r="AU32" s="371">
        <f t="shared" si="13"/>
        <v>0.96883130821683572</v>
      </c>
      <c r="AV32" s="758">
        <v>491062</v>
      </c>
      <c r="AW32" s="807">
        <f t="shared" si="1"/>
        <v>1345021</v>
      </c>
      <c r="AX32" s="802"/>
    </row>
    <row r="33" spans="1:50" s="4" customFormat="1" ht="15" x14ac:dyDescent="0.35">
      <c r="A33" s="405" t="s">
        <v>571</v>
      </c>
      <c r="B33" s="688" t="s">
        <v>32</v>
      </c>
      <c r="C33" s="818">
        <v>152726000</v>
      </c>
      <c r="D33" s="689">
        <v>0</v>
      </c>
      <c r="E33" s="694"/>
      <c r="F33" s="694"/>
      <c r="G33" s="694"/>
      <c r="H33" s="694"/>
      <c r="I33" s="70">
        <f t="shared" si="16"/>
        <v>152726000</v>
      </c>
      <c r="J33" s="690">
        <v>0</v>
      </c>
      <c r="K33" s="45"/>
      <c r="L33" s="26"/>
      <c r="M33" s="27"/>
      <c r="N33" s="38">
        <v>0</v>
      </c>
      <c r="O33" s="39">
        <v>0</v>
      </c>
      <c r="P33" s="26">
        <v>0</v>
      </c>
      <c r="Q33" s="27"/>
      <c r="R33" s="38">
        <v>0</v>
      </c>
      <c r="S33" s="39"/>
      <c r="T33" s="38">
        <v>0</v>
      </c>
      <c r="U33" s="39">
        <v>0</v>
      </c>
      <c r="V33" s="19"/>
      <c r="W33" s="38"/>
      <c r="X33" s="19"/>
      <c r="Y33" s="38">
        <v>0</v>
      </c>
      <c r="Z33" s="19"/>
      <c r="AA33" s="38"/>
      <c r="AB33" s="38"/>
      <c r="AC33" s="776"/>
      <c r="AD33" s="63">
        <f t="shared" ref="AD33:AD37" si="44">J33+L33+N33+P33+R33+T33+V33+X33+Z33</f>
        <v>0</v>
      </c>
      <c r="AE33" s="762">
        <f t="shared" ref="AE33:AE37" si="45">K33+M33+O33+Q33+S33+U33+W33+Y33+AA33</f>
        <v>0</v>
      </c>
      <c r="AF33" s="180">
        <f>C33+AD33-AE33</f>
        <v>152726000</v>
      </c>
      <c r="AG33" s="692">
        <f>IFERROR(+VLOOKUP(A33,'Base de Datos'!$A$1:$G$84,7,0),0)</f>
        <v>76645277</v>
      </c>
      <c r="AH33" s="72">
        <f>IFERROR(+VLOOKUP(A33,'Base de Datos'!$A$1:$G$100,6,0),0)</f>
        <v>74338829</v>
      </c>
      <c r="AI33" s="72">
        <f>IFERROR(+VLOOKUP(A33,'Base de Datos'!$A$1:$H$100,8,0),0)</f>
        <v>0</v>
      </c>
      <c r="AJ33" s="72">
        <f t="shared" si="31"/>
        <v>1741894</v>
      </c>
      <c r="AK33" s="297">
        <f t="shared" si="26"/>
        <v>1741894</v>
      </c>
      <c r="AL33" s="257">
        <f t="shared" ref="AL33:AL37" si="46">IFERROR(((AF33-AK33)/AF33),0)</f>
        <v>0.98859464662205521</v>
      </c>
      <c r="AM33" s="72">
        <f>IFERROR(+VLOOKUP(A33,'Base de Datos'!$A$1:$N$84,11,0),0)</f>
        <v>11064</v>
      </c>
      <c r="AN33" s="825">
        <f t="shared" ref="AN33:AN37" si="47">IFERROR(+(AG33/AF33),0)</f>
        <v>0.50184825766405194</v>
      </c>
      <c r="AP33" s="361">
        <f>AF33+'[1]PPTO AL 31 DE JULIO  2016'!Z33</f>
        <v>283129995</v>
      </c>
      <c r="AQ33" s="361">
        <f>AG33+'[1]PPTO AL 31 DE JULIO  2016'!AA33</f>
        <v>140214902</v>
      </c>
      <c r="AR33" s="361">
        <f>AH33+'[1]PPTO AL 31 DE JULIO  2016'!AB33</f>
        <v>134090346</v>
      </c>
      <c r="AS33" s="369">
        <f>AK33+'[1]PPTO AL 31 DE JULIO  2016'!AC33</f>
        <v>8824747</v>
      </c>
      <c r="AT33" s="371">
        <f t="shared" si="12"/>
        <v>0.49523153489971983</v>
      </c>
      <c r="AU33" s="371">
        <f t="shared" si="13"/>
        <v>0.96883146556054578</v>
      </c>
      <c r="AV33" s="758">
        <v>465879</v>
      </c>
      <c r="AW33" s="807">
        <f t="shared" si="1"/>
        <v>1276015</v>
      </c>
      <c r="AX33" s="802">
        <f t="shared" si="2"/>
        <v>1276015</v>
      </c>
    </row>
    <row r="34" spans="1:50" s="4" customFormat="1" ht="24" hidden="1" customHeight="1" x14ac:dyDescent="0.35">
      <c r="A34" s="405">
        <v>402</v>
      </c>
      <c r="B34" s="688" t="s">
        <v>33</v>
      </c>
      <c r="C34" s="689">
        <v>0</v>
      </c>
      <c r="D34" s="689">
        <v>0</v>
      </c>
      <c r="E34" s="694"/>
      <c r="F34" s="694"/>
      <c r="G34" s="694"/>
      <c r="H34" s="694"/>
      <c r="I34" s="70">
        <f t="shared" si="16"/>
        <v>0</v>
      </c>
      <c r="J34" s="690">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76"/>
      <c r="AD34" s="63">
        <f t="shared" si="44"/>
        <v>0</v>
      </c>
      <c r="AE34" s="762">
        <f t="shared" si="45"/>
        <v>0</v>
      </c>
      <c r="AF34" s="180">
        <f>C34+AD34-AE34</f>
        <v>0</v>
      </c>
      <c r="AG34" s="692">
        <v>0</v>
      </c>
      <c r="AH34" s="72">
        <f>IFERROR(+VLOOKUP(A34,'Base de Datos'!$A$1:$G$100,6,0),0)</f>
        <v>0</v>
      </c>
      <c r="AI34" s="72">
        <f>IFERROR(+VLOOKUP(A34,'Base de Datos'!$A$1:$H$100,8,0),0)</f>
        <v>0</v>
      </c>
      <c r="AJ34" s="72">
        <f t="shared" si="18"/>
        <v>0</v>
      </c>
      <c r="AK34" s="297">
        <f t="shared" si="26"/>
        <v>0</v>
      </c>
      <c r="AL34" s="257">
        <f t="shared" si="46"/>
        <v>0</v>
      </c>
      <c r="AM34" s="72">
        <f>IFERROR(+VLOOKUP(A34,'Base de Datos'!$A$1:$N$84,11,0),0)</f>
        <v>0</v>
      </c>
      <c r="AN34" s="825">
        <f t="shared" si="47"/>
        <v>0</v>
      </c>
      <c r="AP34" s="361">
        <f>AF34+'[1]PPTO AL 31 DE JULIO  2016'!Z34</f>
        <v>0</v>
      </c>
      <c r="AQ34" s="361">
        <f>AG34+'[1]PPTO AL 31 DE JULIO  2016'!AA34</f>
        <v>0</v>
      </c>
      <c r="AR34" s="361">
        <f>AH34+'[1]PPTO AL 31 DE JULIO  2016'!AB34</f>
        <v>0</v>
      </c>
      <c r="AS34" s="369">
        <f>AK34+'[1]PPTO AL 31 DE JULIO  2016'!AC34</f>
        <v>0</v>
      </c>
      <c r="AT34" s="371" t="e">
        <f t="shared" si="12"/>
        <v>#DIV/0!</v>
      </c>
      <c r="AU34" s="371" t="e">
        <f t="shared" si="13"/>
        <v>#DIV/0!</v>
      </c>
      <c r="AV34" s="758"/>
      <c r="AW34" s="807">
        <f t="shared" si="1"/>
        <v>0</v>
      </c>
      <c r="AX34" s="802">
        <f t="shared" si="2"/>
        <v>0</v>
      </c>
    </row>
    <row r="35" spans="1:50" s="4" customFormat="1" ht="24" hidden="1" customHeight="1" x14ac:dyDescent="0.35">
      <c r="A35" s="405">
        <v>403</v>
      </c>
      <c r="B35" s="688" t="s">
        <v>34</v>
      </c>
      <c r="C35" s="689">
        <v>0</v>
      </c>
      <c r="D35" s="689"/>
      <c r="E35" s="694"/>
      <c r="F35" s="694"/>
      <c r="G35" s="694"/>
      <c r="H35" s="694"/>
      <c r="I35" s="70">
        <f t="shared" si="16"/>
        <v>0</v>
      </c>
      <c r="J35" s="690"/>
      <c r="K35" s="45"/>
      <c r="L35" s="26"/>
      <c r="M35" s="27"/>
      <c r="N35" s="38"/>
      <c r="O35" s="39"/>
      <c r="P35" s="26"/>
      <c r="Q35" s="27"/>
      <c r="R35" s="38"/>
      <c r="S35" s="39"/>
      <c r="T35" s="38"/>
      <c r="U35" s="39"/>
      <c r="V35" s="19"/>
      <c r="W35" s="38"/>
      <c r="X35" s="19"/>
      <c r="Y35" s="38"/>
      <c r="Z35" s="19"/>
      <c r="AA35" s="38"/>
      <c r="AB35" s="38"/>
      <c r="AC35" s="776"/>
      <c r="AD35" s="63">
        <f t="shared" si="44"/>
        <v>0</v>
      </c>
      <c r="AE35" s="762">
        <f t="shared" si="45"/>
        <v>0</v>
      </c>
      <c r="AF35" s="180">
        <f>C35+AD35-AE35</f>
        <v>0</v>
      </c>
      <c r="AG35" s="692"/>
      <c r="AH35" s="72">
        <f>IFERROR(+VLOOKUP(A35,'Base de Datos'!$A$1:$G$100,6,0),0)</f>
        <v>0</v>
      </c>
      <c r="AI35" s="72">
        <f>IFERROR(+VLOOKUP(A35,'Base de Datos'!$A$1:$H$100,8,0),0)</f>
        <v>0</v>
      </c>
      <c r="AJ35" s="72">
        <f t="shared" si="18"/>
        <v>0</v>
      </c>
      <c r="AK35" s="297">
        <f t="shared" si="26"/>
        <v>0</v>
      </c>
      <c r="AL35" s="257">
        <f t="shared" si="46"/>
        <v>0</v>
      </c>
      <c r="AM35" s="72">
        <f>IFERROR(+VLOOKUP(A35,'Base de Datos'!$A$1:$N$84,11,0),0)</f>
        <v>0</v>
      </c>
      <c r="AN35" s="825">
        <f t="shared" si="47"/>
        <v>0</v>
      </c>
      <c r="AP35" s="361">
        <f>AF35+'[1]PPTO AL 31 DE JULIO  2016'!Z35</f>
        <v>0</v>
      </c>
      <c r="AQ35" s="361">
        <f>AG35+'[1]PPTO AL 31 DE JULIO  2016'!AA35</f>
        <v>0</v>
      </c>
      <c r="AR35" s="361">
        <f>AH35+'[1]PPTO AL 31 DE JULIO  2016'!AB35</f>
        <v>0</v>
      </c>
      <c r="AS35" s="369">
        <f>AK35+'[1]PPTO AL 31 DE JULIO  2016'!AC35</f>
        <v>0</v>
      </c>
      <c r="AT35" s="371" t="e">
        <f t="shared" si="12"/>
        <v>#DIV/0!</v>
      </c>
      <c r="AU35" s="371" t="e">
        <f t="shared" si="13"/>
        <v>#DIV/0!</v>
      </c>
      <c r="AV35" s="758"/>
      <c r="AW35" s="807">
        <f t="shared" si="1"/>
        <v>0</v>
      </c>
      <c r="AX35" s="802">
        <f t="shared" si="2"/>
        <v>0</v>
      </c>
    </row>
    <row r="36" spans="1:50" s="4" customFormat="1" ht="15" hidden="1" customHeight="1" x14ac:dyDescent="0.35">
      <c r="A36" s="405">
        <v>404</v>
      </c>
      <c r="B36" s="688" t="s">
        <v>35</v>
      </c>
      <c r="C36" s="689">
        <v>0</v>
      </c>
      <c r="D36" s="689"/>
      <c r="E36" s="694"/>
      <c r="F36" s="694"/>
      <c r="G36" s="694"/>
      <c r="H36" s="694"/>
      <c r="I36" s="70">
        <f t="shared" si="16"/>
        <v>0</v>
      </c>
      <c r="J36" s="690"/>
      <c r="K36" s="45"/>
      <c r="L36" s="26"/>
      <c r="M36" s="27"/>
      <c r="N36" s="38"/>
      <c r="O36" s="39"/>
      <c r="P36" s="26"/>
      <c r="Q36" s="27"/>
      <c r="R36" s="38"/>
      <c r="S36" s="39"/>
      <c r="T36" s="38"/>
      <c r="U36" s="39"/>
      <c r="V36" s="19"/>
      <c r="W36" s="38"/>
      <c r="X36" s="19"/>
      <c r="Y36" s="38"/>
      <c r="Z36" s="19"/>
      <c r="AA36" s="38"/>
      <c r="AB36" s="38"/>
      <c r="AC36" s="776"/>
      <c r="AD36" s="63">
        <f t="shared" si="44"/>
        <v>0</v>
      </c>
      <c r="AE36" s="762">
        <f t="shared" si="45"/>
        <v>0</v>
      </c>
      <c r="AF36" s="180">
        <f>C36+AD36-AE36</f>
        <v>0</v>
      </c>
      <c r="AG36" s="692"/>
      <c r="AH36" s="72">
        <f>IFERROR(+VLOOKUP(A36,'Base de Datos'!$A$1:$G$100,6,0),0)</f>
        <v>0</v>
      </c>
      <c r="AI36" s="72">
        <f>IFERROR(+VLOOKUP(A36,'Base de Datos'!$A$1:$H$100,8,0),0)</f>
        <v>0</v>
      </c>
      <c r="AJ36" s="72">
        <f t="shared" si="18"/>
        <v>0</v>
      </c>
      <c r="AK36" s="297">
        <f t="shared" si="26"/>
        <v>0</v>
      </c>
      <c r="AL36" s="257">
        <f t="shared" si="46"/>
        <v>0</v>
      </c>
      <c r="AM36" s="72">
        <f>IFERROR(+VLOOKUP(A36,'Base de Datos'!$A$1:$N$84,11,0),0)</f>
        <v>0</v>
      </c>
      <c r="AN36" s="825">
        <f t="shared" si="47"/>
        <v>0</v>
      </c>
      <c r="AP36" s="361">
        <f>AF36+'[1]PPTO AL 31 DE JULIO  2016'!Z36</f>
        <v>0</v>
      </c>
      <c r="AQ36" s="361">
        <f>AG36+'[1]PPTO AL 31 DE JULIO  2016'!AA36</f>
        <v>0</v>
      </c>
      <c r="AR36" s="361">
        <f>AH36+'[1]PPTO AL 31 DE JULIO  2016'!AB36</f>
        <v>0</v>
      </c>
      <c r="AS36" s="369">
        <f>AK36+'[1]PPTO AL 31 DE JULIO  2016'!AC36</f>
        <v>0</v>
      </c>
      <c r="AT36" s="371" t="e">
        <f t="shared" si="12"/>
        <v>#DIV/0!</v>
      </c>
      <c r="AU36" s="371" t="e">
        <f t="shared" si="13"/>
        <v>#DIV/0!</v>
      </c>
      <c r="AV36" s="758"/>
      <c r="AW36" s="807">
        <f t="shared" si="1"/>
        <v>0</v>
      </c>
      <c r="AX36" s="802">
        <f t="shared" si="2"/>
        <v>0</v>
      </c>
    </row>
    <row r="37" spans="1:50" s="4" customFormat="1" ht="15" x14ac:dyDescent="0.35">
      <c r="A37" s="405" t="s">
        <v>572</v>
      </c>
      <c r="B37" s="688" t="s">
        <v>36</v>
      </c>
      <c r="C37" s="818">
        <v>8255000</v>
      </c>
      <c r="D37" s="689">
        <v>0</v>
      </c>
      <c r="E37" s="694"/>
      <c r="F37" s="694"/>
      <c r="G37" s="694"/>
      <c r="H37" s="694"/>
      <c r="I37" s="70">
        <f t="shared" si="16"/>
        <v>8255000</v>
      </c>
      <c r="J37" s="690">
        <v>0</v>
      </c>
      <c r="K37" s="45"/>
      <c r="L37" s="26"/>
      <c r="M37" s="27"/>
      <c r="N37" s="38">
        <v>0</v>
      </c>
      <c r="O37" s="39">
        <v>0</v>
      </c>
      <c r="P37" s="26">
        <v>0</v>
      </c>
      <c r="Q37" s="27"/>
      <c r="R37" s="38">
        <v>0</v>
      </c>
      <c r="S37" s="39"/>
      <c r="T37" s="38">
        <v>0</v>
      </c>
      <c r="U37" s="39">
        <v>0</v>
      </c>
      <c r="V37" s="19"/>
      <c r="W37" s="38"/>
      <c r="X37" s="19"/>
      <c r="Y37" s="38">
        <v>0</v>
      </c>
      <c r="Z37" s="19"/>
      <c r="AA37" s="38"/>
      <c r="AB37" s="38"/>
      <c r="AC37" s="776"/>
      <c r="AD37" s="63">
        <f t="shared" si="44"/>
        <v>0</v>
      </c>
      <c r="AE37" s="762">
        <f t="shared" si="45"/>
        <v>0</v>
      </c>
      <c r="AF37" s="180">
        <f>C37+AD37-AE37</f>
        <v>8255000</v>
      </c>
      <c r="AG37" s="692">
        <f>IFERROR(+VLOOKUP(A37,'Base de Datos'!$A$1:$G$84,7,0),0)</f>
        <v>4142077</v>
      </c>
      <c r="AH37" s="72">
        <f>IFERROR(+VLOOKUP(A37,'Base de Datos'!$A$1:$G$100,6,0),0)</f>
        <v>4018734</v>
      </c>
      <c r="AI37" s="72">
        <f>IFERROR(+VLOOKUP(A37,'Base de Datos'!$A$1:$H$100,8,0),0)</f>
        <v>0</v>
      </c>
      <c r="AJ37" s="72">
        <f>+AK37+AI37</f>
        <v>94189</v>
      </c>
      <c r="AK37" s="297">
        <f>AF37-AG37-AH37</f>
        <v>94189</v>
      </c>
      <c r="AL37" s="257">
        <f t="shared" si="46"/>
        <v>0.98859006662628712</v>
      </c>
      <c r="AM37" s="72">
        <f>IFERROR(+VLOOKUP(A37,'Base de Datos'!$A$1:$N$84,11,0),0)</f>
        <v>631</v>
      </c>
      <c r="AN37" s="825">
        <f t="shared" si="47"/>
        <v>0.50176583888552395</v>
      </c>
      <c r="AP37" s="361">
        <f>AF37+'[1]PPTO AL 31 DE JULIO  2016'!Z37</f>
        <v>15303865</v>
      </c>
      <c r="AQ37" s="361">
        <f>AG37+'[1]PPTO AL 31 DE JULIO  2016'!AA37</f>
        <v>7578389</v>
      </c>
      <c r="AR37" s="361">
        <f>AH37+'[1]PPTO AL 31 DE JULIO  2016'!AB37</f>
        <v>7248430</v>
      </c>
      <c r="AS37" s="369">
        <f>AK37+'[1]PPTO AL 31 DE JULIO  2016'!AC37</f>
        <v>477046</v>
      </c>
      <c r="AT37" s="371">
        <f t="shared" si="12"/>
        <v>0.49519444924533768</v>
      </c>
      <c r="AU37" s="371">
        <f t="shared" si="13"/>
        <v>0.96882839727088554</v>
      </c>
      <c r="AV37" s="758">
        <v>25183</v>
      </c>
      <c r="AW37" s="807">
        <f t="shared" si="1"/>
        <v>69006</v>
      </c>
      <c r="AX37" s="802"/>
    </row>
    <row r="38" spans="1:50" s="47" customFormat="1" ht="24" x14ac:dyDescent="0.35">
      <c r="A38" s="569">
        <v>5</v>
      </c>
      <c r="B38" s="570" t="s">
        <v>37</v>
      </c>
      <c r="C38" s="571">
        <f>SUM(C39:C43)</f>
        <v>273458018</v>
      </c>
      <c r="D38" s="571">
        <f>SUM(D39:D43)</f>
        <v>0</v>
      </c>
      <c r="E38" s="572">
        <f>SUM(E39:E43)</f>
        <v>0</v>
      </c>
      <c r="F38" s="572"/>
      <c r="G38" s="572"/>
      <c r="H38" s="572">
        <f>SUM(H39:H43)</f>
        <v>0</v>
      </c>
      <c r="I38" s="579">
        <f t="shared" si="16"/>
        <v>273458018</v>
      </c>
      <c r="J38" s="573">
        <f>SUM(J39:J43)</f>
        <v>0</v>
      </c>
      <c r="K38" s="574">
        <f t="shared" ref="K38:W38" si="48">SUM(K39:K43)</f>
        <v>0</v>
      </c>
      <c r="L38" s="575">
        <f t="shared" si="48"/>
        <v>0</v>
      </c>
      <c r="M38" s="576">
        <f t="shared" si="48"/>
        <v>0</v>
      </c>
      <c r="N38" s="575">
        <f t="shared" si="48"/>
        <v>0</v>
      </c>
      <c r="O38" s="576">
        <f t="shared" si="48"/>
        <v>0</v>
      </c>
      <c r="P38" s="575">
        <f t="shared" si="48"/>
        <v>0</v>
      </c>
      <c r="Q38" s="576">
        <f t="shared" si="48"/>
        <v>0</v>
      </c>
      <c r="R38" s="575">
        <f t="shared" si="48"/>
        <v>0</v>
      </c>
      <c r="S38" s="576">
        <f t="shared" si="48"/>
        <v>0</v>
      </c>
      <c r="T38" s="575">
        <f>SUM(T39:T43)</f>
        <v>0</v>
      </c>
      <c r="U38" s="576">
        <f>SUM(U39:U43)</f>
        <v>0</v>
      </c>
      <c r="V38" s="577">
        <f t="shared" si="48"/>
        <v>0</v>
      </c>
      <c r="W38" s="575">
        <f t="shared" si="48"/>
        <v>0</v>
      </c>
      <c r="X38" s="577">
        <f t="shared" ref="X38:AC38" si="49">SUM(X39:X43)</f>
        <v>0</v>
      </c>
      <c r="Y38" s="575">
        <f t="shared" si="49"/>
        <v>0</v>
      </c>
      <c r="Z38" s="577">
        <f t="shared" si="49"/>
        <v>0</v>
      </c>
      <c r="AA38" s="575">
        <f t="shared" si="49"/>
        <v>0</v>
      </c>
      <c r="AB38" s="577">
        <f t="shared" si="49"/>
        <v>0</v>
      </c>
      <c r="AC38" s="575">
        <f t="shared" si="49"/>
        <v>0</v>
      </c>
      <c r="AD38" s="578">
        <f t="shared" ref="AD38:AK38" si="50">SUM(AD39:AD43)</f>
        <v>0</v>
      </c>
      <c r="AE38" s="571">
        <f t="shared" si="50"/>
        <v>0</v>
      </c>
      <c r="AF38" s="579">
        <f t="shared" si="50"/>
        <v>273458018</v>
      </c>
      <c r="AG38" s="579">
        <f t="shared" si="50"/>
        <v>128925066.36</v>
      </c>
      <c r="AH38" s="579">
        <f t="shared" si="50"/>
        <v>142670887.63999999</v>
      </c>
      <c r="AI38" s="579">
        <f t="shared" ref="AI38" si="51">SUM(AI39:AI43)</f>
        <v>0</v>
      </c>
      <c r="AJ38" s="579">
        <f>+AK38+AI38</f>
        <v>1862064</v>
      </c>
      <c r="AK38" s="579">
        <f t="shared" si="50"/>
        <v>1862064</v>
      </c>
      <c r="AL38" s="582">
        <f>(AF38-AK38)/AF38</f>
        <v>0.99319067689578588</v>
      </c>
      <c r="AM38" s="579">
        <f t="shared" ref="AM38" si="52">SUM(AM39:AM43)</f>
        <v>5866</v>
      </c>
      <c r="AN38" s="826">
        <f t="shared" si="34"/>
        <v>0.47146200832919077</v>
      </c>
      <c r="AP38" s="361">
        <f>AF38+'[1]PPTO AL 31 DE JULIO  2016'!Z38</f>
        <v>408514264</v>
      </c>
      <c r="AQ38" s="361">
        <f>AG38+'[1]PPTO AL 31 DE JULIO  2016'!AA38</f>
        <v>194762607.36000001</v>
      </c>
      <c r="AR38" s="361">
        <f>AH38+'[1]PPTO AL 31 DE JULIO  2016'!AB38</f>
        <v>204554054.63999999</v>
      </c>
      <c r="AS38" s="369">
        <f>AK38+'[1]PPTO AL 31 DE JULIO  2016'!AC38</f>
        <v>9197602</v>
      </c>
      <c r="AT38" s="371">
        <f t="shared" si="12"/>
        <v>0.4767584011705403</v>
      </c>
      <c r="AU38" s="371">
        <f t="shared" si="13"/>
        <v>0.97748523659873965</v>
      </c>
      <c r="AV38" s="758">
        <v>27704934</v>
      </c>
      <c r="AW38" s="807">
        <f t="shared" si="1"/>
        <v>-25842870</v>
      </c>
      <c r="AX38" s="802">
        <f t="shared" si="2"/>
        <v>-25842870</v>
      </c>
    </row>
    <row r="39" spans="1:50" s="4" customFormat="1" ht="22.8" x14ac:dyDescent="0.35">
      <c r="A39" s="405" t="s">
        <v>573</v>
      </c>
      <c r="B39" s="688" t="s">
        <v>38</v>
      </c>
      <c r="C39" s="818">
        <v>89489000</v>
      </c>
      <c r="D39" s="689">
        <v>0</v>
      </c>
      <c r="E39" s="694"/>
      <c r="F39" s="694"/>
      <c r="G39" s="694"/>
      <c r="H39" s="694"/>
      <c r="I39" s="70">
        <f t="shared" si="16"/>
        <v>89489000</v>
      </c>
      <c r="J39" s="690">
        <v>0</v>
      </c>
      <c r="K39" s="45"/>
      <c r="L39" s="26"/>
      <c r="M39" s="27"/>
      <c r="N39" s="38">
        <v>0</v>
      </c>
      <c r="O39" s="39">
        <v>0</v>
      </c>
      <c r="P39" s="26">
        <v>0</v>
      </c>
      <c r="Q39" s="27"/>
      <c r="R39" s="38">
        <v>0</v>
      </c>
      <c r="S39" s="39"/>
      <c r="T39" s="38">
        <v>0</v>
      </c>
      <c r="U39" s="39">
        <v>0</v>
      </c>
      <c r="V39" s="19"/>
      <c r="W39" s="38"/>
      <c r="X39" s="19"/>
      <c r="Y39" s="38">
        <v>0</v>
      </c>
      <c r="Z39" s="19"/>
      <c r="AA39" s="38"/>
      <c r="AB39" s="38"/>
      <c r="AC39" s="776"/>
      <c r="AD39" s="63">
        <f t="shared" ref="AD39:AD43" si="53">J39+L39+N39+P39+R39+T39+V39+X39+Z39</f>
        <v>0</v>
      </c>
      <c r="AE39" s="762">
        <f t="shared" ref="AE39:AE43" si="54">K39+M39+O39+Q39+S39+U39+W39+Y39+AA39</f>
        <v>0</v>
      </c>
      <c r="AF39" s="180">
        <f>C39+AD39-AE39</f>
        <v>89489000</v>
      </c>
      <c r="AG39" s="692">
        <f>IFERROR(+VLOOKUP(A39,'Base de Datos'!$A$1:$G$100,7,0),0)</f>
        <v>44590009</v>
      </c>
      <c r="AH39" s="72">
        <f>IFERROR(+VLOOKUP(A39,'Base de Datos'!$A$1:$G$100,6,0),0)</f>
        <v>43884818</v>
      </c>
      <c r="AI39" s="72">
        <f>IFERROR(+VLOOKUP(A39,'Base de Datos'!$A$1:$H$100,8,0),0)</f>
        <v>0</v>
      </c>
      <c r="AJ39" s="72">
        <f>+AK39+AI39</f>
        <v>1014173</v>
      </c>
      <c r="AK39" s="297">
        <f>AF39-AG39-AH39</f>
        <v>1014173</v>
      </c>
      <c r="AL39" s="257">
        <f t="shared" ref="AL39:AL43" si="55">IFERROR(((AF39-AK39)/AF39),0)</f>
        <v>0.98866706522589365</v>
      </c>
      <c r="AM39" s="72">
        <f>IFERROR(+VLOOKUP(A39,'Base de Datos'!$A$1:$N$84,11,0),0)</f>
        <v>0</v>
      </c>
      <c r="AN39" s="825">
        <f t="shared" ref="AN39:AN43" si="56">IFERROR(+(AG39/AF39),0)</f>
        <v>0.49827363139603748</v>
      </c>
      <c r="AP39" s="361">
        <f>AF39+'[1]PPTO AL 31 DE JULIO  2016'!Z39</f>
        <v>161105464</v>
      </c>
      <c r="AQ39" s="361">
        <f>AG39+'[1]PPTO AL 31 DE JULIO  2016'!AA39</f>
        <v>79501761</v>
      </c>
      <c r="AR39" s="361">
        <f>AH39+'[1]PPTO AL 31 DE JULIO  2016'!AB39</f>
        <v>76699704</v>
      </c>
      <c r="AS39" s="369">
        <f>AK39+'[1]PPTO AL 31 DE JULIO  2016'!AC39</f>
        <v>4903999</v>
      </c>
      <c r="AT39" s="371">
        <f t="shared" si="12"/>
        <v>0.49347650306882207</v>
      </c>
      <c r="AU39" s="371">
        <f t="shared" si="13"/>
        <v>0.96956031857491809</v>
      </c>
      <c r="AV39" s="808">
        <v>255856</v>
      </c>
      <c r="AW39" s="807">
        <f t="shared" si="1"/>
        <v>758317</v>
      </c>
      <c r="AX39" s="802">
        <f t="shared" si="2"/>
        <v>758317</v>
      </c>
    </row>
    <row r="40" spans="1:50" s="4" customFormat="1" ht="22.8" x14ac:dyDescent="0.35">
      <c r="A40" s="405" t="s">
        <v>574</v>
      </c>
      <c r="B40" s="688" t="s">
        <v>39</v>
      </c>
      <c r="C40" s="818">
        <v>49532000</v>
      </c>
      <c r="D40" s="689">
        <v>0</v>
      </c>
      <c r="E40" s="694"/>
      <c r="F40" s="694"/>
      <c r="G40" s="694"/>
      <c r="H40" s="694"/>
      <c r="I40" s="70">
        <f t="shared" si="16"/>
        <v>49532000</v>
      </c>
      <c r="J40" s="690"/>
      <c r="K40" s="45"/>
      <c r="L40" s="26"/>
      <c r="M40" s="27"/>
      <c r="N40" s="38">
        <v>0</v>
      </c>
      <c r="O40" s="39">
        <v>0</v>
      </c>
      <c r="P40" s="26">
        <v>0</v>
      </c>
      <c r="Q40" s="27"/>
      <c r="R40" s="38">
        <v>0</v>
      </c>
      <c r="S40" s="39"/>
      <c r="T40" s="38">
        <v>0</v>
      </c>
      <c r="U40" s="39">
        <v>0</v>
      </c>
      <c r="V40" s="19"/>
      <c r="W40" s="38"/>
      <c r="X40" s="19"/>
      <c r="Y40" s="38">
        <v>0</v>
      </c>
      <c r="Z40" s="19"/>
      <c r="AA40" s="38"/>
      <c r="AB40" s="38">
        <v>0</v>
      </c>
      <c r="AC40" s="776"/>
      <c r="AD40" s="63">
        <f>J40+L40+N40+P40+R40+T40+V40+X40+Z40+AB40</f>
        <v>0</v>
      </c>
      <c r="AE40" s="762">
        <f t="shared" si="54"/>
        <v>0</v>
      </c>
      <c r="AF40" s="180">
        <f>C40+AD40-AE40</f>
        <v>49532000</v>
      </c>
      <c r="AG40" s="692">
        <f>IFERROR(+VLOOKUP(A40,'Base de Datos'!$A$1:$G$100,7,0),0)</f>
        <v>24852376</v>
      </c>
      <c r="AH40" s="72">
        <f>IFERROR(+VLOOKUP(A40,'Base de Datos'!$A$1:$G$100,6,0),0)</f>
        <v>24114380</v>
      </c>
      <c r="AI40" s="72">
        <f>IFERROR(+VLOOKUP(A40,'Base de Datos'!$A$1:$H$100,8,0),0)</f>
        <v>0</v>
      </c>
      <c r="AJ40" s="72">
        <f t="shared" ref="AJ40:AJ41" si="57">+AK40+AI40</f>
        <v>565244</v>
      </c>
      <c r="AK40" s="297">
        <f t="shared" si="26"/>
        <v>565244</v>
      </c>
      <c r="AL40" s="257">
        <f t="shared" si="55"/>
        <v>0.98858830654930141</v>
      </c>
      <c r="AM40" s="72">
        <f>IFERROR(+VLOOKUP(A40,'Base de Datos'!$A$1:$N$84,11,0),0)</f>
        <v>3894</v>
      </c>
      <c r="AN40" s="825">
        <f t="shared" si="56"/>
        <v>0.50174384236453207</v>
      </c>
      <c r="AP40" s="361">
        <f>AF40+'[1]PPTO AL 31 DE JULIO  2016'!Z40</f>
        <v>70678594</v>
      </c>
      <c r="AQ40" s="361">
        <f>AG40+'[1]PPTO AL 31 DE JULIO  2016'!AA40</f>
        <v>35160993</v>
      </c>
      <c r="AR40" s="361">
        <f>AH40+'[1]PPTO AL 31 DE JULIO  2016'!AB40</f>
        <v>33803786</v>
      </c>
      <c r="AS40" s="369">
        <f>AK40+'[1]PPTO AL 31 DE JULIO  2016'!AC40</f>
        <v>1713815</v>
      </c>
      <c r="AT40" s="371">
        <f t="shared" si="12"/>
        <v>0.4974772559850299</v>
      </c>
      <c r="AU40" s="371">
        <f t="shared" si="13"/>
        <v>0.97575199359511877</v>
      </c>
      <c r="AV40" s="808">
        <v>23761813</v>
      </c>
      <c r="AW40" s="807">
        <f t="shared" si="1"/>
        <v>-23196569</v>
      </c>
      <c r="AX40" s="802">
        <f t="shared" si="2"/>
        <v>-23196569</v>
      </c>
    </row>
    <row r="41" spans="1:50" s="4" customFormat="1" ht="22.8" x14ac:dyDescent="0.35">
      <c r="A41" s="405" t="s">
        <v>575</v>
      </c>
      <c r="B41" s="688" t="s">
        <v>40</v>
      </c>
      <c r="C41" s="818">
        <v>24766000</v>
      </c>
      <c r="D41" s="689">
        <v>0</v>
      </c>
      <c r="E41" s="694"/>
      <c r="F41" s="694"/>
      <c r="G41" s="694"/>
      <c r="H41" s="694"/>
      <c r="I41" s="70">
        <f t="shared" si="16"/>
        <v>24766000</v>
      </c>
      <c r="J41" s="690"/>
      <c r="K41" s="45"/>
      <c r="L41" s="26"/>
      <c r="M41" s="27"/>
      <c r="N41" s="38">
        <v>0</v>
      </c>
      <c r="O41" s="39">
        <v>0</v>
      </c>
      <c r="P41" s="26">
        <v>0</v>
      </c>
      <c r="Q41" s="27"/>
      <c r="R41" s="38">
        <v>0</v>
      </c>
      <c r="S41" s="39"/>
      <c r="T41" s="38">
        <v>0</v>
      </c>
      <c r="U41" s="39">
        <v>0</v>
      </c>
      <c r="V41" s="19"/>
      <c r="W41" s="38"/>
      <c r="X41" s="19"/>
      <c r="Y41" s="38">
        <v>0</v>
      </c>
      <c r="Z41" s="19"/>
      <c r="AA41" s="38"/>
      <c r="AB41" s="38"/>
      <c r="AC41" s="776">
        <v>0</v>
      </c>
      <c r="AD41" s="63">
        <f t="shared" si="53"/>
        <v>0</v>
      </c>
      <c r="AE41" s="762">
        <f>K41+M41+O41+Q41+S41+U41+W41+Y41+AA41+AC41</f>
        <v>0</v>
      </c>
      <c r="AF41" s="398">
        <f>C41+AD41-AE41</f>
        <v>24766000</v>
      </c>
      <c r="AG41" s="692">
        <f>IFERROR(+VLOOKUP(A41,'Base de Datos'!$A$1:$G$100,7,0),0)</f>
        <v>12426170</v>
      </c>
      <c r="AH41" s="72">
        <f>IFERROR(+VLOOKUP(A41,'Base de Datos'!$A$1:$G$100,6,0),0)</f>
        <v>12057183</v>
      </c>
      <c r="AI41" s="72">
        <f>IFERROR(+VLOOKUP(A41,'Base de Datos'!$A$1:$H$100,8,0),0)</f>
        <v>0</v>
      </c>
      <c r="AJ41" s="72">
        <f t="shared" si="57"/>
        <v>282647</v>
      </c>
      <c r="AK41" s="297">
        <f t="shared" si="26"/>
        <v>282647</v>
      </c>
      <c r="AL41" s="257">
        <f t="shared" si="55"/>
        <v>0.98858729710086413</v>
      </c>
      <c r="AM41" s="72">
        <f>IFERROR(+VLOOKUP(A41,'Base de Datos'!$A$1:$N$84,11,0),0)</f>
        <v>1972</v>
      </c>
      <c r="AN41" s="825">
        <f t="shared" si="56"/>
        <v>0.50174311556165707</v>
      </c>
      <c r="AP41" s="361">
        <f>AF41+'[1]PPTO AL 31 DE JULIO  2016'!Z41</f>
        <v>67059188</v>
      </c>
      <c r="AQ41" s="361">
        <f>AG41+'[1]PPTO AL 31 DE JULIO  2016'!AA41</f>
        <v>33043342</v>
      </c>
      <c r="AR41" s="361">
        <f>AH41+'[1]PPTO AL 31 DE JULIO  2016'!AB41</f>
        <v>31436058</v>
      </c>
      <c r="AS41" s="369">
        <f>AK41+'[1]PPTO AL 31 DE JULIO  2016'!AC41</f>
        <v>2579788</v>
      </c>
      <c r="AT41" s="371">
        <f t="shared" si="12"/>
        <v>0.49274891309450392</v>
      </c>
      <c r="AU41" s="371">
        <f t="shared" si="13"/>
        <v>0.96152968628251212</v>
      </c>
      <c r="AV41" s="808">
        <v>3687265</v>
      </c>
      <c r="AW41" s="807">
        <f t="shared" si="1"/>
        <v>-3404618</v>
      </c>
      <c r="AX41" s="802">
        <f t="shared" si="2"/>
        <v>-3404618</v>
      </c>
    </row>
    <row r="42" spans="1:50" s="4" customFormat="1" ht="24" hidden="1" customHeight="1" x14ac:dyDescent="0.35">
      <c r="A42" s="405">
        <v>504</v>
      </c>
      <c r="B42" s="688" t="s">
        <v>41</v>
      </c>
      <c r="C42" s="689"/>
      <c r="D42" s="689"/>
      <c r="E42" s="694"/>
      <c r="F42" s="694"/>
      <c r="G42" s="694"/>
      <c r="H42" s="694"/>
      <c r="I42" s="70">
        <f t="shared" si="16"/>
        <v>0</v>
      </c>
      <c r="J42" s="690"/>
      <c r="K42" s="45"/>
      <c r="L42" s="26"/>
      <c r="M42" s="27"/>
      <c r="N42" s="38"/>
      <c r="O42" s="39"/>
      <c r="P42" s="26"/>
      <c r="Q42" s="27"/>
      <c r="R42" s="38"/>
      <c r="S42" s="39"/>
      <c r="T42" s="38"/>
      <c r="U42" s="39"/>
      <c r="V42" s="19"/>
      <c r="W42" s="38"/>
      <c r="X42" s="19"/>
      <c r="Y42" s="38"/>
      <c r="Z42" s="19"/>
      <c r="AA42" s="38"/>
      <c r="AB42" s="38"/>
      <c r="AC42" s="776"/>
      <c r="AD42" s="63">
        <f t="shared" si="53"/>
        <v>0</v>
      </c>
      <c r="AE42" s="762">
        <f t="shared" si="54"/>
        <v>0</v>
      </c>
      <c r="AF42" s="180">
        <f>C42+AD42-AE42</f>
        <v>0</v>
      </c>
      <c r="AG42" s="692">
        <f>IFERROR(+VLOOKUP(A42,'Base de Datos'!$A$1:$G$100,7,0),0)</f>
        <v>0</v>
      </c>
      <c r="AH42" s="72">
        <f>IFERROR(+VLOOKUP(A42,'Base de Datos'!$A$1:$G$100,6,0),0)</f>
        <v>0</v>
      </c>
      <c r="AI42" s="72">
        <f>IFERROR(+VLOOKUP(A42,'Base de Datos'!$A$1:$H$100,8,0),0)</f>
        <v>0</v>
      </c>
      <c r="AJ42" s="72">
        <f t="shared" si="18"/>
        <v>0</v>
      </c>
      <c r="AK42" s="297">
        <f t="shared" si="26"/>
        <v>0</v>
      </c>
      <c r="AL42" s="257">
        <f t="shared" si="55"/>
        <v>0</v>
      </c>
      <c r="AM42" s="72">
        <f>IFERROR(+VLOOKUP(A42,'Base de Datos'!$A$1:$N$84,11,0),0)</f>
        <v>0</v>
      </c>
      <c r="AN42" s="825">
        <f t="shared" si="56"/>
        <v>0</v>
      </c>
      <c r="AP42" s="361">
        <f>AF42+'[1]PPTO AL 31 DE JULIO  2016'!Z42</f>
        <v>0</v>
      </c>
      <c r="AQ42" s="361">
        <f>AG42+'[1]PPTO AL 31 DE JULIO  2016'!AA42</f>
        <v>0</v>
      </c>
      <c r="AR42" s="361">
        <f>AH42+'[1]PPTO AL 31 DE JULIO  2016'!AB42</f>
        <v>0</v>
      </c>
      <c r="AS42" s="369">
        <f>AK42+'[1]PPTO AL 31 DE JULIO  2016'!AC42</f>
        <v>0</v>
      </c>
      <c r="AT42" s="371" t="e">
        <f t="shared" si="12"/>
        <v>#DIV/0!</v>
      </c>
      <c r="AU42" s="371" t="e">
        <f t="shared" si="13"/>
        <v>#DIV/0!</v>
      </c>
      <c r="AV42" s="758"/>
      <c r="AW42" s="807">
        <f t="shared" si="1"/>
        <v>0</v>
      </c>
      <c r="AX42" s="802">
        <f t="shared" si="2"/>
        <v>0</v>
      </c>
    </row>
    <row r="43" spans="1:50" s="4" customFormat="1" ht="16.5" customHeight="1" x14ac:dyDescent="0.35">
      <c r="A43" s="405" t="s">
        <v>576</v>
      </c>
      <c r="B43" s="688" t="s">
        <v>42</v>
      </c>
      <c r="C43" s="818">
        <v>109671018</v>
      </c>
      <c r="D43" s="689">
        <v>0</v>
      </c>
      <c r="E43" s="694"/>
      <c r="F43" s="694"/>
      <c r="G43" s="694"/>
      <c r="H43" s="694"/>
      <c r="I43" s="70">
        <f t="shared" si="16"/>
        <v>109671018</v>
      </c>
      <c r="J43" s="690">
        <v>0</v>
      </c>
      <c r="K43" s="45">
        <v>0</v>
      </c>
      <c r="L43" s="26"/>
      <c r="M43" s="27"/>
      <c r="N43" s="38"/>
      <c r="O43" s="39">
        <v>0</v>
      </c>
      <c r="P43" s="26">
        <v>0</v>
      </c>
      <c r="Q43" s="27"/>
      <c r="R43" s="38">
        <v>0</v>
      </c>
      <c r="S43" s="39">
        <v>0</v>
      </c>
      <c r="T43" s="38">
        <v>0</v>
      </c>
      <c r="U43" s="39"/>
      <c r="V43" s="19">
        <v>0</v>
      </c>
      <c r="W43" s="38"/>
      <c r="X43" s="19">
        <v>0</v>
      </c>
      <c r="Y43" s="38"/>
      <c r="Z43" s="19">
        <v>0</v>
      </c>
      <c r="AA43" s="38"/>
      <c r="AB43" s="38"/>
      <c r="AC43" s="776"/>
      <c r="AD43" s="63">
        <f t="shared" si="53"/>
        <v>0</v>
      </c>
      <c r="AE43" s="762">
        <f t="shared" si="54"/>
        <v>0</v>
      </c>
      <c r="AF43" s="180">
        <f>C43+AD43-AE43</f>
        <v>109671018</v>
      </c>
      <c r="AG43" s="692">
        <f>IFERROR(+VLOOKUP(A43,'Base de Datos'!$A$1:$G$100,7,0),0)</f>
        <v>47056511.359999999</v>
      </c>
      <c r="AH43" s="72">
        <f>IFERROR(+VLOOKUP(A43,'Base de Datos'!$A$1:$G$100,6,0),0)</f>
        <v>62614506.640000001</v>
      </c>
      <c r="AI43" s="72">
        <f>IFERROR(+VLOOKUP(A43,'Base de Datos'!$A$1:$H$100,8,0),0)</f>
        <v>0</v>
      </c>
      <c r="AJ43" s="72">
        <f>+AK43+AI43</f>
        <v>0</v>
      </c>
      <c r="AK43" s="297">
        <f t="shared" si="26"/>
        <v>0</v>
      </c>
      <c r="AL43" s="257">
        <f t="shared" si="55"/>
        <v>1</v>
      </c>
      <c r="AM43" s="72">
        <f>IFERROR(+VLOOKUP(A43,'Base de Datos'!$A$1:$N$84,11,0),0)</f>
        <v>0</v>
      </c>
      <c r="AN43" s="825">
        <f t="shared" si="56"/>
        <v>0.4290697051795398</v>
      </c>
      <c r="AP43" s="361">
        <f>AF43+'[1]PPTO AL 31 DE JULIO  2016'!Z43</f>
        <v>109671018</v>
      </c>
      <c r="AQ43" s="361">
        <f>AG43+'[1]PPTO AL 31 DE JULIO  2016'!AA43</f>
        <v>47056511.359999999</v>
      </c>
      <c r="AR43" s="361">
        <f>AH43+'[1]PPTO AL 31 DE JULIO  2016'!AB43</f>
        <v>62614506.640000001</v>
      </c>
      <c r="AS43" s="369">
        <f>AK43+'[1]PPTO AL 31 DE JULIO  2016'!AC43</f>
        <v>0</v>
      </c>
      <c r="AT43" s="371">
        <f>AQ43/AP43</f>
        <v>0.4290697051795398</v>
      </c>
      <c r="AU43" s="371">
        <f>(AQ43+AR43)/AP43</f>
        <v>1</v>
      </c>
      <c r="AV43" s="806">
        <v>0</v>
      </c>
      <c r="AW43" s="807">
        <f t="shared" si="1"/>
        <v>0</v>
      </c>
      <c r="AX43" s="802">
        <f t="shared" si="2"/>
        <v>0</v>
      </c>
    </row>
    <row r="44" spans="1:50" s="47" customFormat="1" ht="15" hidden="1" customHeight="1" x14ac:dyDescent="0.35">
      <c r="A44" s="406">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78"/>
      <c r="AD44" s="64">
        <f t="shared" ref="AD44:AK44" si="60">SUM(AD45:AD46)</f>
        <v>0</v>
      </c>
      <c r="AE44" s="77">
        <f t="shared" si="60"/>
        <v>0</v>
      </c>
      <c r="AF44" s="80">
        <f t="shared" si="60"/>
        <v>0</v>
      </c>
      <c r="AG44" s="699">
        <f t="shared" si="60"/>
        <v>0</v>
      </c>
      <c r="AH44" s="80">
        <f t="shared" si="60"/>
        <v>0</v>
      </c>
      <c r="AI44" s="80">
        <f t="shared" ref="AI44" si="61">SUM(AI45:AI46)</f>
        <v>0</v>
      </c>
      <c r="AJ44" s="80"/>
      <c r="AK44" s="296">
        <f t="shared" si="60"/>
        <v>0</v>
      </c>
      <c r="AL44" s="527">
        <v>0</v>
      </c>
      <c r="AM44" s="80">
        <f t="shared" ref="AM44" si="62">SUM(AM45:AM46)</f>
        <v>0</v>
      </c>
      <c r="AN44" s="827" t="s">
        <v>0</v>
      </c>
      <c r="AP44" s="361">
        <f>AF44+'[1]PPTO AL 31 DE JULIO  2016'!Z44</f>
        <v>0</v>
      </c>
      <c r="AQ44" s="361">
        <f>AG44+'[1]PPTO AL 31 DE JULIO  2016'!AA44</f>
        <v>0</v>
      </c>
      <c r="AR44" s="361">
        <f>AH44+'[1]PPTO AL 31 DE JULIO  2016'!AB44</f>
        <v>0</v>
      </c>
      <c r="AS44" s="369">
        <f>AK44+'[1]PPTO AL 31 DE JULIO  2016'!AC44</f>
        <v>0</v>
      </c>
      <c r="AT44" s="372"/>
      <c r="AU44" s="372"/>
      <c r="AV44" s="809"/>
      <c r="AW44" s="807">
        <f t="shared" si="1"/>
        <v>0</v>
      </c>
      <c r="AX44" s="802">
        <f t="shared" si="2"/>
        <v>0</v>
      </c>
    </row>
    <row r="45" spans="1:50" s="4" customFormat="1" ht="15" hidden="1" customHeight="1" x14ac:dyDescent="0.35">
      <c r="A45" s="405">
        <v>9901</v>
      </c>
      <c r="B45" s="688" t="s">
        <v>44</v>
      </c>
      <c r="C45" s="695"/>
      <c r="D45" s="695"/>
      <c r="E45" s="694"/>
      <c r="F45" s="694"/>
      <c r="G45" s="694"/>
      <c r="H45" s="694"/>
      <c r="I45" s="70">
        <f t="shared" si="16"/>
        <v>0</v>
      </c>
      <c r="J45" s="696"/>
      <c r="K45" s="61"/>
      <c r="L45" s="24"/>
      <c r="M45" s="25"/>
      <c r="N45" s="36"/>
      <c r="O45" s="37"/>
      <c r="P45" s="24"/>
      <c r="Q45" s="25"/>
      <c r="R45" s="36"/>
      <c r="S45" s="37"/>
      <c r="T45" s="36"/>
      <c r="U45" s="37"/>
      <c r="V45" s="18"/>
      <c r="W45" s="36"/>
      <c r="X45" s="18"/>
      <c r="Y45" s="36"/>
      <c r="Z45" s="18"/>
      <c r="AA45" s="36"/>
      <c r="AB45" s="36"/>
      <c r="AC45" s="777"/>
      <c r="AD45" s="63">
        <f>J45+L45+N45+P45+R45+W45</f>
        <v>0</v>
      </c>
      <c r="AE45" s="691">
        <f>K45+M45+O45+Q45+S45+V45</f>
        <v>0</v>
      </c>
      <c r="AF45" s="72">
        <f>I45+AD45-AE45</f>
        <v>0</v>
      </c>
      <c r="AG45" s="698"/>
      <c r="AH45" s="256">
        <v>0</v>
      </c>
      <c r="AI45" s="256"/>
      <c r="AJ45" s="256"/>
      <c r="AK45" s="297">
        <f t="shared" si="26"/>
        <v>0</v>
      </c>
      <c r="AL45" s="529"/>
      <c r="AM45" s="256">
        <v>0</v>
      </c>
      <c r="AN45" s="827" t="s">
        <v>0</v>
      </c>
      <c r="AP45" s="361">
        <f>AF45+'[1]PPTO AL 31 DE JULIO  2016'!Z45</f>
        <v>0</v>
      </c>
      <c r="AQ45" s="361">
        <f>AG45+'[1]PPTO AL 31 DE JULIO  2016'!AA45</f>
        <v>0</v>
      </c>
      <c r="AR45" s="361">
        <f>AH45+'[1]PPTO AL 31 DE JULIO  2016'!AB45</f>
        <v>0</v>
      </c>
      <c r="AS45" s="369">
        <f>AK45+'[1]PPTO AL 31 DE JULIO  2016'!AC45</f>
        <v>0</v>
      </c>
      <c r="AT45" s="373"/>
      <c r="AU45" s="373"/>
      <c r="AV45" s="806"/>
      <c r="AW45" s="807">
        <f t="shared" si="1"/>
        <v>0</v>
      </c>
      <c r="AX45" s="802">
        <f t="shared" si="2"/>
        <v>0</v>
      </c>
    </row>
    <row r="46" spans="1:50" s="4" customFormat="1" ht="15" hidden="1" customHeight="1" x14ac:dyDescent="0.35">
      <c r="A46" s="405">
        <v>9999</v>
      </c>
      <c r="B46" s="688" t="s">
        <v>45</v>
      </c>
      <c r="C46" s="695"/>
      <c r="D46" s="695"/>
      <c r="E46" s="694"/>
      <c r="F46" s="694"/>
      <c r="G46" s="694"/>
      <c r="H46" s="694"/>
      <c r="I46" s="70">
        <v>0</v>
      </c>
      <c r="J46" s="696"/>
      <c r="K46" s="61"/>
      <c r="L46" s="24"/>
      <c r="M46" s="25"/>
      <c r="N46" s="36"/>
      <c r="O46" s="37"/>
      <c r="P46" s="24"/>
      <c r="Q46" s="25"/>
      <c r="R46" s="36"/>
      <c r="S46" s="37"/>
      <c r="T46" s="36"/>
      <c r="U46" s="37"/>
      <c r="V46" s="18"/>
      <c r="W46" s="36"/>
      <c r="X46" s="18"/>
      <c r="Y46" s="36"/>
      <c r="Z46" s="18"/>
      <c r="AA46" s="36"/>
      <c r="AB46" s="36"/>
      <c r="AC46" s="777"/>
      <c r="AD46" s="63">
        <f>J46+L46+N46+P46+R46+W46</f>
        <v>0</v>
      </c>
      <c r="AE46" s="691">
        <f>K46+M46+O46+Q46+S46+V46</f>
        <v>0</v>
      </c>
      <c r="AF46" s="72">
        <f>I46+AD46-AE46</f>
        <v>0</v>
      </c>
      <c r="AG46" s="698"/>
      <c r="AH46" s="256"/>
      <c r="AI46" s="256"/>
      <c r="AJ46" s="256"/>
      <c r="AK46" s="297">
        <f t="shared" si="26"/>
        <v>0</v>
      </c>
      <c r="AL46" s="529"/>
      <c r="AM46" s="256"/>
      <c r="AN46" s="827" t="s">
        <v>0</v>
      </c>
      <c r="AP46" s="361">
        <f>AF46+'[1]PPTO AL 31 DE JULIO  2016'!Z46</f>
        <v>0</v>
      </c>
      <c r="AQ46" s="361">
        <f>AG46+'[1]PPTO AL 31 DE JULIO  2016'!AA46</f>
        <v>0</v>
      </c>
      <c r="AR46" s="361">
        <f>AH46+'[1]PPTO AL 31 DE JULIO  2016'!AB46</f>
        <v>0</v>
      </c>
      <c r="AS46" s="369">
        <f>AK46+'[1]PPTO AL 31 DE JULIO  2016'!AC46</f>
        <v>0</v>
      </c>
      <c r="AT46" s="373"/>
      <c r="AU46" s="373"/>
      <c r="AV46" s="806"/>
      <c r="AW46" s="807">
        <f t="shared" si="1"/>
        <v>0</v>
      </c>
      <c r="AX46" s="802">
        <f t="shared" si="2"/>
        <v>0</v>
      </c>
    </row>
    <row r="47" spans="1:50" s="57" customFormat="1" ht="16.8" x14ac:dyDescent="0.55000000000000004">
      <c r="A47" s="407">
        <v>1</v>
      </c>
      <c r="B47" s="312" t="s">
        <v>46</v>
      </c>
      <c r="C47" s="685">
        <f>+C48+C54+C60+C68+C76+C81+C85+C89+C99+C104</f>
        <v>918018607</v>
      </c>
      <c r="D47" s="686">
        <f>+D48+D54+D60+D68+D76+D81+D85+D89+D99+D104</f>
        <v>0</v>
      </c>
      <c r="E47" s="313">
        <f>+E48+E54+E60+E68+E76+E81+E85+E89+E99+E104</f>
        <v>0</v>
      </c>
      <c r="F47" s="313"/>
      <c r="G47" s="313"/>
      <c r="H47" s="313">
        <f>+H48+H54+H60+H68+H76+H81+H85+H89+H99+H104</f>
        <v>0</v>
      </c>
      <c r="I47" s="305">
        <f t="shared" si="16"/>
        <v>918018607</v>
      </c>
      <c r="J47" s="314">
        <f t="shared" ref="J47:AA47" si="63">+J48+J54+J60+J68+J76+J81+J85+J89+J99+J104</f>
        <v>2881500</v>
      </c>
      <c r="K47" s="314">
        <f t="shared" si="63"/>
        <v>2881500</v>
      </c>
      <c r="L47" s="308">
        <f t="shared" si="63"/>
        <v>24471500</v>
      </c>
      <c r="M47" s="307">
        <f t="shared" si="63"/>
        <v>24471500</v>
      </c>
      <c r="N47" s="308">
        <f t="shared" si="63"/>
        <v>57000000</v>
      </c>
      <c r="O47" s="307">
        <f t="shared" si="63"/>
        <v>0</v>
      </c>
      <c r="P47" s="308">
        <f t="shared" si="63"/>
        <v>0</v>
      </c>
      <c r="Q47" s="307">
        <f t="shared" si="63"/>
        <v>0</v>
      </c>
      <c r="R47" s="308">
        <f t="shared" si="63"/>
        <v>0</v>
      </c>
      <c r="S47" s="307">
        <f t="shared" si="63"/>
        <v>0</v>
      </c>
      <c r="T47" s="308">
        <f t="shared" si="63"/>
        <v>0</v>
      </c>
      <c r="U47" s="307">
        <f t="shared" si="63"/>
        <v>0</v>
      </c>
      <c r="V47" s="309">
        <f t="shared" si="63"/>
        <v>0</v>
      </c>
      <c r="W47" s="308">
        <f t="shared" si="63"/>
        <v>0</v>
      </c>
      <c r="X47" s="309">
        <f t="shared" si="63"/>
        <v>0</v>
      </c>
      <c r="Y47" s="308">
        <f t="shared" si="63"/>
        <v>0</v>
      </c>
      <c r="Z47" s="309">
        <f t="shared" si="63"/>
        <v>0</v>
      </c>
      <c r="AA47" s="308">
        <f t="shared" si="63"/>
        <v>0</v>
      </c>
      <c r="AB47" s="308"/>
      <c r="AC47" s="774"/>
      <c r="AD47" s="310">
        <f t="shared" ref="AD47:AI47" si="64">+AD48+AD54+AD60+AD68+AD76+AD81+AD85+AD89+AD99+AD104</f>
        <v>84353000</v>
      </c>
      <c r="AE47" s="686">
        <f t="shared" si="64"/>
        <v>27353000</v>
      </c>
      <c r="AF47" s="305">
        <f t="shared" si="64"/>
        <v>975008607</v>
      </c>
      <c r="AG47" s="685">
        <f t="shared" si="64"/>
        <v>371890060.12000006</v>
      </c>
      <c r="AH47" s="305">
        <f t="shared" si="64"/>
        <v>206415274.07000002</v>
      </c>
      <c r="AI47" s="305">
        <f t="shared" si="64"/>
        <v>0</v>
      </c>
      <c r="AJ47" s="305">
        <f>+AK47+AI47</f>
        <v>396703272.80999994</v>
      </c>
      <c r="AK47" s="305">
        <f>+AK48+AK54+AK60+AK68+AK76+AK81+AK85+AK89+AK99+AK104</f>
        <v>396703272.80999994</v>
      </c>
      <c r="AL47" s="526">
        <f>(AF47-AK47)/AF47</f>
        <v>0.59312844013693933</v>
      </c>
      <c r="AM47" s="305">
        <f>+AM48+AM54+AM60+AM68+AM76+AM81+AM85+AM89+AM99+AM104</f>
        <v>156384132.15000001</v>
      </c>
      <c r="AN47" s="823">
        <f t="shared" ref="AN47:AN60" si="65">AG47/AF47</f>
        <v>0.38142233560816152</v>
      </c>
      <c r="AO47" s="57" t="s">
        <v>0</v>
      </c>
      <c r="AP47" s="305">
        <f>AF47+'[1]PPTO AL 31 DE JULIO  2016'!Z47</f>
        <v>1438791434</v>
      </c>
      <c r="AQ47" s="305">
        <f>AG47+'[1]PPTO AL 31 DE JULIO  2016'!AA47</f>
        <v>487449252.36000007</v>
      </c>
      <c r="AR47" s="305">
        <f>AH47+'[1]PPTO AL 31 DE JULIO  2016'!AB47</f>
        <v>292546026.79000002</v>
      </c>
      <c r="AS47" s="370">
        <f>AK47+'[1]PPTO AL 31 DE JULIO  2016'!AC47</f>
        <v>658796154.8499999</v>
      </c>
      <c r="AT47" s="371">
        <f>AQ47/AP47</f>
        <v>0.33879076622303556</v>
      </c>
      <c r="AU47" s="371">
        <f>(AQ47+AR47)/AP47</f>
        <v>0.54211837846540867</v>
      </c>
      <c r="AV47" s="758">
        <v>384829588.95999998</v>
      </c>
      <c r="AW47" s="807">
        <f t="shared" si="1"/>
        <v>11873683.849999964</v>
      </c>
      <c r="AX47" s="802">
        <f t="shared" si="2"/>
        <v>11873683.849999964</v>
      </c>
    </row>
    <row r="48" spans="1:50" s="47" customFormat="1" ht="14.4" x14ac:dyDescent="0.35">
      <c r="A48" s="569">
        <v>101</v>
      </c>
      <c r="B48" s="570" t="s">
        <v>47</v>
      </c>
      <c r="C48" s="571">
        <f>SUM(C49:C53)</f>
        <v>596414848</v>
      </c>
      <c r="D48" s="571">
        <f>SUM(D49:D53)</f>
        <v>0</v>
      </c>
      <c r="E48" s="581">
        <f>SUM(E49:E53)</f>
        <v>0</v>
      </c>
      <c r="F48" s="581"/>
      <c r="G48" s="581"/>
      <c r="H48" s="581">
        <f>SUM(H49:H53)</f>
        <v>0</v>
      </c>
      <c r="I48" s="579">
        <f t="shared" si="16"/>
        <v>596414848</v>
      </c>
      <c r="J48" s="573">
        <f>SUM(J49:J53)</f>
        <v>0</v>
      </c>
      <c r="K48" s="574">
        <f t="shared" ref="K48:W48" si="66">SUM(K49:K53)</f>
        <v>0</v>
      </c>
      <c r="L48" s="575">
        <f t="shared" si="66"/>
        <v>0</v>
      </c>
      <c r="M48" s="576">
        <f t="shared" si="66"/>
        <v>24471500</v>
      </c>
      <c r="N48" s="575">
        <f t="shared" si="66"/>
        <v>0</v>
      </c>
      <c r="O48" s="576">
        <f t="shared" si="66"/>
        <v>0</v>
      </c>
      <c r="P48" s="575">
        <f t="shared" si="66"/>
        <v>0</v>
      </c>
      <c r="Q48" s="576">
        <f t="shared" si="66"/>
        <v>0</v>
      </c>
      <c r="R48" s="575">
        <f t="shared" si="66"/>
        <v>0</v>
      </c>
      <c r="S48" s="576">
        <f t="shared" si="66"/>
        <v>0</v>
      </c>
      <c r="T48" s="575">
        <f>SUM(T49:T53)</f>
        <v>0</v>
      </c>
      <c r="U48" s="576">
        <f>SUM(U49:U53)</f>
        <v>0</v>
      </c>
      <c r="V48" s="577">
        <f t="shared" si="66"/>
        <v>0</v>
      </c>
      <c r="W48" s="575">
        <f t="shared" si="66"/>
        <v>0</v>
      </c>
      <c r="X48" s="577">
        <f t="shared" ref="X48:AA48" si="67">SUM(X49:X53)</f>
        <v>0</v>
      </c>
      <c r="Y48" s="575">
        <f t="shared" si="67"/>
        <v>0</v>
      </c>
      <c r="Z48" s="577">
        <f t="shared" si="67"/>
        <v>0</v>
      </c>
      <c r="AA48" s="575">
        <f t="shared" si="67"/>
        <v>0</v>
      </c>
      <c r="AB48" s="575"/>
      <c r="AC48" s="775"/>
      <c r="AD48" s="578">
        <f>SUM(AD49:AD53)</f>
        <v>0</v>
      </c>
      <c r="AE48" s="571">
        <f>SUM(AE49:AE53)</f>
        <v>24471500</v>
      </c>
      <c r="AF48" s="579">
        <f>SUM(AF49:AF53)</f>
        <v>571943348</v>
      </c>
      <c r="AG48" s="687">
        <f>AG49+AG53+AG51</f>
        <v>275081527.83000004</v>
      </c>
      <c r="AH48" s="579">
        <f>SUM(AH49:AH53)</f>
        <v>138052706.60000002</v>
      </c>
      <c r="AI48" s="579">
        <f>SUM(AI49:AI53)</f>
        <v>0</v>
      </c>
      <c r="AJ48" s="579">
        <f>+AK48+AI48</f>
        <v>158809113.56999996</v>
      </c>
      <c r="AK48" s="579">
        <f>SUM(AK49:AK53)</f>
        <v>158809113.56999996</v>
      </c>
      <c r="AL48" s="590">
        <f>(AF48-AK48)/AF48</f>
        <v>0.72233418899733415</v>
      </c>
      <c r="AM48" s="579">
        <f>SUM(AM49:AM53)</f>
        <v>26158433.619999997</v>
      </c>
      <c r="AN48" s="828">
        <f t="shared" si="65"/>
        <v>0.48095939710098706</v>
      </c>
      <c r="AP48" s="361">
        <f>AF48+'[1]PPTO AL 31 DE JULIO  2016'!Z48</f>
        <v>753793275</v>
      </c>
      <c r="AQ48" s="361">
        <f>AG48+'[1]PPTO AL 31 DE JULIO  2016'!AA48</f>
        <v>347081527.83000004</v>
      </c>
      <c r="AR48" s="361">
        <f>AH48+'[1]PPTO AL 31 DE JULIO  2016'!AB48</f>
        <v>138052706.60000002</v>
      </c>
      <c r="AS48" s="369">
        <f>AK48+'[1]PPTO AL 31 DE JULIO  2016'!AC48</f>
        <v>268659040.56999993</v>
      </c>
      <c r="AT48" s="371">
        <f t="shared" ref="AT48:AT110" si="68">AQ48/AP48</f>
        <v>0.46044656982380222</v>
      </c>
      <c r="AU48" s="371">
        <f t="shared" ref="AU48:AU110" si="69">(AQ48+AR48)/AP48</f>
        <v>0.64359055794176467</v>
      </c>
      <c r="AV48" s="758">
        <v>236222443.38999999</v>
      </c>
      <c r="AW48" s="807">
        <f t="shared" si="1"/>
        <v>-77413329.820000023</v>
      </c>
      <c r="AX48" s="802">
        <f t="shared" si="2"/>
        <v>-77413329.820000023</v>
      </c>
    </row>
    <row r="49" spans="1:50" ht="15" x14ac:dyDescent="0.35">
      <c r="A49" s="409" t="s">
        <v>510</v>
      </c>
      <c r="B49" s="701" t="s">
        <v>48</v>
      </c>
      <c r="C49" s="818">
        <v>591618637</v>
      </c>
      <c r="D49" s="689">
        <v>0</v>
      </c>
      <c r="I49" s="70">
        <f t="shared" si="16"/>
        <v>591618637</v>
      </c>
      <c r="J49" s="690">
        <v>0</v>
      </c>
      <c r="K49" s="45">
        <v>0</v>
      </c>
      <c r="L49" s="26"/>
      <c r="M49" s="27">
        <v>24471500</v>
      </c>
      <c r="N49" s="38">
        <v>0</v>
      </c>
      <c r="O49" s="39"/>
      <c r="P49" s="26">
        <v>0</v>
      </c>
      <c r="Q49" s="27">
        <v>0</v>
      </c>
      <c r="R49" s="38">
        <v>0</v>
      </c>
      <c r="S49" s="39">
        <v>0</v>
      </c>
      <c r="T49" s="38">
        <v>0</v>
      </c>
      <c r="U49" s="39">
        <v>0</v>
      </c>
      <c r="V49" s="19">
        <v>0</v>
      </c>
      <c r="W49" s="38">
        <v>0</v>
      </c>
      <c r="X49" s="19">
        <v>0</v>
      </c>
      <c r="Y49" s="38">
        <v>0</v>
      </c>
      <c r="Z49" s="19">
        <v>0</v>
      </c>
      <c r="AA49" s="38">
        <v>0</v>
      </c>
      <c r="AB49" s="38"/>
      <c r="AC49" s="776"/>
      <c r="AD49" s="63">
        <f>J49+L49+N49+P49+R49+T49+V49+X49+Z49+AB49</f>
        <v>0</v>
      </c>
      <c r="AE49" s="762">
        <f t="shared" ref="AE49:AE53" si="70">K49+M49+O49+Q49+S49+U49+W49+Y49+AA49</f>
        <v>24471500</v>
      </c>
      <c r="AF49" s="180">
        <f>C49+AD49-AE49</f>
        <v>567147137</v>
      </c>
      <c r="AG49" s="692">
        <f>IFERROR(+VLOOKUP(A49,'Base de Datos'!$A$1:$G$100,7,0),0)</f>
        <v>273054755.10000002</v>
      </c>
      <c r="AH49" s="72">
        <f>IFERROR(+VLOOKUP(A49,'Base de Datos'!$A$1:$G$100,6,0),0)</f>
        <v>136527377.55000001</v>
      </c>
      <c r="AI49" s="72">
        <f>IFERROR(+VLOOKUP(A49,'Base de Datos'!$A$1:$H$100,8,0),0)</f>
        <v>0</v>
      </c>
      <c r="AJ49" s="72">
        <f>+AK49+AI49</f>
        <v>157565004.34999996</v>
      </c>
      <c r="AK49" s="297">
        <f t="shared" ref="AK49:AK110" si="71">AF49-AG49-AH49</f>
        <v>157565004.34999996</v>
      </c>
      <c r="AL49" s="257">
        <f>IFERROR(((AF49-AK49)/AF49),0)</f>
        <v>0.7221796707227317</v>
      </c>
      <c r="AM49" s="72">
        <f>IFERROR(+VLOOKUP(A49,'Base de Datos'!$A$1:$N$84,11,0),0)</f>
        <v>25676719.899999999</v>
      </c>
      <c r="AN49" s="825">
        <f t="shared" ref="AN49:AN53" si="72">IFERROR(+(AG49/AF49),0)</f>
        <v>0.48145311381515449</v>
      </c>
      <c r="AP49" s="361">
        <f>AF49+'[1]PPTO AL 31 DE JULIO  2016'!Z49</f>
        <v>747891782</v>
      </c>
      <c r="AQ49" s="361">
        <f>AG49+'[1]PPTO AL 31 DE JULIO  2016'!AA49</f>
        <v>345054755.10000002</v>
      </c>
      <c r="AR49" s="361">
        <f>AH49+'[1]PPTO AL 31 DE JULIO  2016'!AB49</f>
        <v>136527377.55000001</v>
      </c>
      <c r="AS49" s="369">
        <f>AK49+'[1]PPTO AL 31 DE JULIO  2016'!AC49</f>
        <v>266309649.34999996</v>
      </c>
      <c r="AT49" s="371">
        <f t="shared" si="68"/>
        <v>0.4613698978978753</v>
      </c>
      <c r="AU49" s="371">
        <f t="shared" si="69"/>
        <v>0.64391954055459866</v>
      </c>
      <c r="AV49" s="758">
        <v>227274874.5</v>
      </c>
      <c r="AW49" s="807">
        <f t="shared" si="1"/>
        <v>-69709870.150000036</v>
      </c>
      <c r="AX49" s="802">
        <f t="shared" si="2"/>
        <v>-69709870.150000036</v>
      </c>
    </row>
    <row r="50" spans="1:50" ht="15" hidden="1" customHeight="1" x14ac:dyDescent="0.35">
      <c r="A50" s="409">
        <v>10102</v>
      </c>
      <c r="B50" s="701" t="s">
        <v>49</v>
      </c>
      <c r="C50" s="689">
        <v>0</v>
      </c>
      <c r="D50" s="689">
        <v>0</v>
      </c>
      <c r="I50" s="70">
        <f t="shared" si="16"/>
        <v>0</v>
      </c>
      <c r="J50" s="690">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76"/>
      <c r="AD50" s="63">
        <f t="shared" ref="AD50:AD53" si="73">J50+L50+N50+P50+R50+T50+V50+X50+Z50</f>
        <v>0</v>
      </c>
      <c r="AE50" s="762">
        <f t="shared" si="70"/>
        <v>0</v>
      </c>
      <c r="AF50" s="180">
        <f>C50+AD50-AE50</f>
        <v>0</v>
      </c>
      <c r="AG50" s="692">
        <f>IFERROR(+VLOOKUP(A50,'Base de Datos'!$A$1:$G$100,7,0),0)</f>
        <v>0</v>
      </c>
      <c r="AH50" s="72">
        <f>IFERROR(+VLOOKUP(A50,'Base de Datos'!$A$1:$G$100,6,0),0)</f>
        <v>0</v>
      </c>
      <c r="AI50" s="72">
        <f>IFERROR(+VLOOKUP(A50,'Base de Datos'!$A$1:$H$100,8,0),0)</f>
        <v>0</v>
      </c>
      <c r="AJ50" s="72">
        <f t="shared" ref="AJ50:AJ108" si="74">+AK50-AI50</f>
        <v>0</v>
      </c>
      <c r="AK50" s="297">
        <f t="shared" si="71"/>
        <v>0</v>
      </c>
      <c r="AL50" s="257">
        <f t="shared" ref="AL50:AL53" si="75">IFERROR(((AF50-AK50)/AF50),0)</f>
        <v>0</v>
      </c>
      <c r="AM50" s="72">
        <f>IFERROR(+VLOOKUP(A50,'Base de Datos'!$A$1:$N$84,11,0),0)</f>
        <v>0</v>
      </c>
      <c r="AN50" s="825">
        <f t="shared" si="72"/>
        <v>0</v>
      </c>
      <c r="AP50" s="361">
        <f>AF50+'[1]PPTO AL 31 DE JULIO  2016'!Z50</f>
        <v>0</v>
      </c>
      <c r="AQ50" s="361">
        <f>AG50+'[1]PPTO AL 31 DE JULIO  2016'!AA50</f>
        <v>0</v>
      </c>
      <c r="AR50" s="361">
        <f>AH50+'[1]PPTO AL 31 DE JULIO  2016'!AB50</f>
        <v>0</v>
      </c>
      <c r="AS50" s="369">
        <f>AK50+'[1]PPTO AL 31 DE JULIO  2016'!AC50</f>
        <v>0</v>
      </c>
      <c r="AT50" s="371" t="e">
        <f t="shared" si="68"/>
        <v>#DIV/0!</v>
      </c>
      <c r="AU50" s="371" t="e">
        <f t="shared" si="69"/>
        <v>#DIV/0!</v>
      </c>
      <c r="AV50" s="810"/>
      <c r="AW50" s="807">
        <f t="shared" si="1"/>
        <v>0</v>
      </c>
      <c r="AX50" s="802">
        <f t="shared" si="2"/>
        <v>0</v>
      </c>
    </row>
    <row r="51" spans="1:50" ht="15" x14ac:dyDescent="0.35">
      <c r="A51" s="409" t="s">
        <v>509</v>
      </c>
      <c r="B51" s="701" t="s">
        <v>50</v>
      </c>
      <c r="C51" s="818">
        <v>4796211</v>
      </c>
      <c r="D51" s="689">
        <v>0</v>
      </c>
      <c r="I51" s="70">
        <f t="shared" si="16"/>
        <v>4796211</v>
      </c>
      <c r="J51" s="690"/>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76"/>
      <c r="AD51" s="63">
        <f t="shared" si="73"/>
        <v>0</v>
      </c>
      <c r="AE51" s="762">
        <f>K51+M51+O51+Q51+S51+U51+W51+Y51+AA51+AC51</f>
        <v>0</v>
      </c>
      <c r="AF51" s="72">
        <f>I51+AD51-AE51</f>
        <v>4796211</v>
      </c>
      <c r="AG51" s="692">
        <f>IFERROR(+VLOOKUP(A51,'Base de Datos'!$A$1:$G$100,7,0),0)</f>
        <v>2026772.73</v>
      </c>
      <c r="AH51" s="72">
        <f>IFERROR(+VLOOKUP(A51,'Base de Datos'!$A$1:$G$100,6,0),0)</f>
        <v>1525329.05</v>
      </c>
      <c r="AI51" s="72">
        <f>IFERROR(+VLOOKUP(A51,'Base de Datos'!$A$1:$H$100,8,0),0)</f>
        <v>0</v>
      </c>
      <c r="AJ51" s="72">
        <f>+AK51+AI51</f>
        <v>1244109.22</v>
      </c>
      <c r="AK51" s="297">
        <f t="shared" si="71"/>
        <v>1244109.22</v>
      </c>
      <c r="AL51" s="257">
        <f t="shared" si="75"/>
        <v>0.74060581988573904</v>
      </c>
      <c r="AM51" s="72">
        <f>IFERROR(+VLOOKUP(A51,'Base de Datos'!$A$1:$N$84,11,0),0)</f>
        <v>481713.72</v>
      </c>
      <c r="AN51" s="825">
        <f t="shared" si="72"/>
        <v>0.42257789117284456</v>
      </c>
      <c r="AP51" s="361">
        <f>AF51+'[1]PPTO AL 31 DE JULIO  2016'!Z51</f>
        <v>4796211</v>
      </c>
      <c r="AQ51" s="361">
        <f>AG51+'[1]PPTO AL 31 DE JULIO  2016'!AA51</f>
        <v>2026772.73</v>
      </c>
      <c r="AR51" s="361">
        <f>AH51+'[1]PPTO AL 31 DE JULIO  2016'!AB51</f>
        <v>1525329.05</v>
      </c>
      <c r="AS51" s="369">
        <f>AK51+'[1]PPTO AL 31 DE JULIO  2016'!AC51</f>
        <v>1244109.22</v>
      </c>
      <c r="AT51" s="371">
        <f t="shared" si="68"/>
        <v>0.42257789117284456</v>
      </c>
      <c r="AU51" s="371">
        <f t="shared" si="69"/>
        <v>0.74060581988573904</v>
      </c>
      <c r="AV51" s="758">
        <v>8947568.8900000006</v>
      </c>
      <c r="AW51" s="807">
        <f t="shared" si="1"/>
        <v>-7703459.6700000009</v>
      </c>
      <c r="AX51" s="802">
        <f t="shared" si="2"/>
        <v>-7703459.6700000009</v>
      </c>
    </row>
    <row r="52" spans="1:50" ht="24" hidden="1" customHeight="1" x14ac:dyDescent="0.35">
      <c r="A52" s="409">
        <v>10104</v>
      </c>
      <c r="B52" s="701" t="s">
        <v>51</v>
      </c>
      <c r="C52" s="689">
        <v>0</v>
      </c>
      <c r="D52" s="689">
        <v>0</v>
      </c>
      <c r="I52" s="70">
        <f t="shared" si="16"/>
        <v>0</v>
      </c>
      <c r="J52" s="690">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76"/>
      <c r="AD52" s="63">
        <f t="shared" si="73"/>
        <v>0</v>
      </c>
      <c r="AE52" s="762">
        <f t="shared" si="70"/>
        <v>0</v>
      </c>
      <c r="AF52" s="72">
        <f>I52+AD52-AE52</f>
        <v>0</v>
      </c>
      <c r="AG52" s="692">
        <f>IFERROR(+VLOOKUP(A52,'Base de Datos'!$A$1:$G$100,7,0),0)</f>
        <v>0</v>
      </c>
      <c r="AH52" s="72">
        <f>IFERROR(+VLOOKUP(A52,'Base de Datos'!$A$1:$G$100,6,0),0)</f>
        <v>0</v>
      </c>
      <c r="AI52" s="72">
        <f>IFERROR(+VLOOKUP(A52,'Base de Datos'!$A$1:$H$100,8,0),0)</f>
        <v>0</v>
      </c>
      <c r="AJ52" s="72">
        <f t="shared" si="74"/>
        <v>0</v>
      </c>
      <c r="AK52" s="297">
        <f t="shared" si="71"/>
        <v>0</v>
      </c>
      <c r="AL52" s="257">
        <f t="shared" si="75"/>
        <v>0</v>
      </c>
      <c r="AM52" s="72">
        <f>IFERROR(+VLOOKUP(A52,'Base de Datos'!$A$1:$N$84,11,0),0)</f>
        <v>0</v>
      </c>
      <c r="AN52" s="825">
        <f t="shared" si="72"/>
        <v>0</v>
      </c>
      <c r="AP52" s="361">
        <f>AF52+'[1]PPTO AL 31 DE JULIO  2016'!Z52</f>
        <v>0</v>
      </c>
      <c r="AQ52" s="361">
        <f>AG52+'[1]PPTO AL 31 DE JULIO  2016'!AA52</f>
        <v>0</v>
      </c>
      <c r="AR52" s="361">
        <f>AH52+'[1]PPTO AL 31 DE JULIO  2016'!AB52</f>
        <v>0</v>
      </c>
      <c r="AS52" s="369">
        <f>AK52+'[1]PPTO AL 31 DE JULIO  2016'!AC52</f>
        <v>0</v>
      </c>
      <c r="AT52" s="371" t="e">
        <f t="shared" si="68"/>
        <v>#DIV/0!</v>
      </c>
      <c r="AU52" s="371" t="e">
        <f t="shared" si="69"/>
        <v>#DIV/0!</v>
      </c>
      <c r="AV52" s="810"/>
      <c r="AW52" s="807">
        <f t="shared" si="1"/>
        <v>0</v>
      </c>
      <c r="AX52" s="802">
        <f t="shared" si="2"/>
        <v>0</v>
      </c>
    </row>
    <row r="53" spans="1:50" ht="14.4" x14ac:dyDescent="0.35">
      <c r="A53" s="409" t="s">
        <v>511</v>
      </c>
      <c r="B53" s="701" t="s">
        <v>52</v>
      </c>
      <c r="C53" s="504"/>
      <c r="D53" s="689">
        <v>0</v>
      </c>
      <c r="I53" s="70">
        <f t="shared" si="16"/>
        <v>0</v>
      </c>
      <c r="J53" s="690">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76"/>
      <c r="AD53" s="63">
        <f t="shared" si="73"/>
        <v>0</v>
      </c>
      <c r="AE53" s="762">
        <f t="shared" si="70"/>
        <v>0</v>
      </c>
      <c r="AF53" s="72">
        <f>I53+AD53-AE53</f>
        <v>0</v>
      </c>
      <c r="AG53" s="692">
        <f>IFERROR(+VLOOKUP(A53,'Base de Datos'!$A$1:$G$100,7,0),0)</f>
        <v>0</v>
      </c>
      <c r="AH53" s="72">
        <f>IFERROR(+VLOOKUP(A53,'Base de Datos'!$A$1:$G$100,6,0),0)</f>
        <v>0</v>
      </c>
      <c r="AI53" s="72">
        <f>IFERROR(+VLOOKUP(A53,'Base de Datos'!$A$1:$H$100,8,0),0)</f>
        <v>0</v>
      </c>
      <c r="AJ53" s="72">
        <f t="shared" ref="AJ53:AJ58" si="76">+AK53+AI53</f>
        <v>0</v>
      </c>
      <c r="AK53" s="297">
        <f t="shared" si="71"/>
        <v>0</v>
      </c>
      <c r="AL53" s="257">
        <f t="shared" si="75"/>
        <v>0</v>
      </c>
      <c r="AM53" s="72">
        <f>IFERROR(+VLOOKUP(A53,'Base de Datos'!$A$1:$N$84,11,0),0)</f>
        <v>0</v>
      </c>
      <c r="AN53" s="825">
        <f t="shared" si="72"/>
        <v>0</v>
      </c>
      <c r="AP53" s="361">
        <f>AF53+'[1]PPTO AL 31 DE JULIO  2016'!Z53</f>
        <v>1105282</v>
      </c>
      <c r="AQ53" s="361">
        <f>AG53+'[1]PPTO AL 31 DE JULIO  2016'!AA53</f>
        <v>0</v>
      </c>
      <c r="AR53" s="361">
        <f>AH53+'[1]PPTO AL 31 DE JULIO  2016'!AB53</f>
        <v>0</v>
      </c>
      <c r="AS53" s="369">
        <f>AK53+'[1]PPTO AL 31 DE JULIO  2016'!AC53</f>
        <v>1105282</v>
      </c>
      <c r="AT53" s="371">
        <f t="shared" si="68"/>
        <v>0</v>
      </c>
      <c r="AU53" s="371">
        <f t="shared" si="69"/>
        <v>0</v>
      </c>
      <c r="AV53" s="810">
        <v>0</v>
      </c>
      <c r="AW53" s="807">
        <f t="shared" si="1"/>
        <v>0</v>
      </c>
      <c r="AX53" s="802">
        <f t="shared" si="2"/>
        <v>0</v>
      </c>
    </row>
    <row r="54" spans="1:50" s="47" customFormat="1" ht="13.5" customHeight="1" x14ac:dyDescent="0.35">
      <c r="A54" s="569">
        <v>102</v>
      </c>
      <c r="B54" s="570" t="s">
        <v>53</v>
      </c>
      <c r="C54" s="571">
        <f>SUM(C55:C59)</f>
        <v>105276882</v>
      </c>
      <c r="D54" s="571">
        <f>SUM(D55:D59)</f>
        <v>0</v>
      </c>
      <c r="E54" s="581">
        <f>SUM(E55:E59)</f>
        <v>0</v>
      </c>
      <c r="F54" s="581"/>
      <c r="G54" s="581"/>
      <c r="H54" s="581">
        <f>SUM(H55:H59)</f>
        <v>0</v>
      </c>
      <c r="I54" s="579">
        <f t="shared" si="16"/>
        <v>105276882</v>
      </c>
      <c r="J54" s="573">
        <f>SUM(J55:J59)</f>
        <v>0</v>
      </c>
      <c r="K54" s="574">
        <f t="shared" ref="K54:W54" si="77">SUM(K55:K59)</f>
        <v>0</v>
      </c>
      <c r="L54" s="575">
        <f t="shared" si="77"/>
        <v>13300000</v>
      </c>
      <c r="M54" s="576">
        <f t="shared" si="77"/>
        <v>0</v>
      </c>
      <c r="N54" s="575">
        <f t="shared" si="77"/>
        <v>0</v>
      </c>
      <c r="O54" s="576">
        <f t="shared" si="77"/>
        <v>0</v>
      </c>
      <c r="P54" s="575">
        <f t="shared" si="77"/>
        <v>0</v>
      </c>
      <c r="Q54" s="576">
        <f t="shared" si="77"/>
        <v>0</v>
      </c>
      <c r="R54" s="575">
        <f t="shared" si="77"/>
        <v>0</v>
      </c>
      <c r="S54" s="576">
        <f t="shared" si="77"/>
        <v>0</v>
      </c>
      <c r="T54" s="575">
        <f>SUM(T55:T59)</f>
        <v>0</v>
      </c>
      <c r="U54" s="576">
        <f>SUM(U55:U59)</f>
        <v>0</v>
      </c>
      <c r="V54" s="577">
        <f t="shared" si="77"/>
        <v>0</v>
      </c>
      <c r="W54" s="575">
        <f t="shared" si="77"/>
        <v>0</v>
      </c>
      <c r="X54" s="577">
        <f t="shared" ref="X54:AA54" si="78">SUM(X55:X59)</f>
        <v>0</v>
      </c>
      <c r="Y54" s="575">
        <f t="shared" si="78"/>
        <v>0</v>
      </c>
      <c r="Z54" s="577">
        <f t="shared" si="78"/>
        <v>0</v>
      </c>
      <c r="AA54" s="575">
        <f t="shared" si="78"/>
        <v>0</v>
      </c>
      <c r="AB54" s="575"/>
      <c r="AC54" s="775"/>
      <c r="AD54" s="578">
        <f t="shared" ref="AD54:AK54" si="79">SUM(AD55:AD59)</f>
        <v>13300000</v>
      </c>
      <c r="AE54" s="571">
        <f t="shared" si="79"/>
        <v>0</v>
      </c>
      <c r="AF54" s="579">
        <f t="shared" si="79"/>
        <v>118576882</v>
      </c>
      <c r="AG54" s="687">
        <f t="shared" si="79"/>
        <v>43683299.859999999</v>
      </c>
      <c r="AH54" s="579">
        <f t="shared" si="79"/>
        <v>23785839.84</v>
      </c>
      <c r="AI54" s="579">
        <f t="shared" ref="AI54" si="80">SUM(AI55:AI59)</f>
        <v>0</v>
      </c>
      <c r="AJ54" s="579">
        <f t="shared" si="76"/>
        <v>51107742.299999997</v>
      </c>
      <c r="AK54" s="579">
        <f t="shared" si="79"/>
        <v>51107742.299999997</v>
      </c>
      <c r="AL54" s="582">
        <f t="shared" ref="AL54" si="81">(AF54-AK54)/AF54</f>
        <v>0.56899067138567538</v>
      </c>
      <c r="AM54" s="579">
        <f t="shared" ref="AM54" si="82">SUM(AM55:AM59)</f>
        <v>15378589.699999999</v>
      </c>
      <c r="AN54" s="826">
        <f t="shared" si="65"/>
        <v>0.36839642874063766</v>
      </c>
      <c r="AP54" s="361">
        <f>AF54+'[1]PPTO AL 31 DE JULIO  2016'!Z54</f>
        <v>166376882</v>
      </c>
      <c r="AQ54" s="361">
        <f>AG54+'[1]PPTO AL 31 DE JULIO  2016'!AA54</f>
        <v>60844890.859999999</v>
      </c>
      <c r="AR54" s="361">
        <f>AH54+'[1]PPTO AL 31 DE JULIO  2016'!AB54</f>
        <v>44449248.840000004</v>
      </c>
      <c r="AS54" s="369">
        <f>AK54+'[1]PPTO AL 31 DE JULIO  2016'!AC54</f>
        <v>61082742.299999997</v>
      </c>
      <c r="AT54" s="371">
        <f t="shared" si="68"/>
        <v>0.36570519971638848</v>
      </c>
      <c r="AU54" s="371">
        <f t="shared" si="69"/>
        <v>0.63286520599658791</v>
      </c>
      <c r="AV54" s="809">
        <v>33155000</v>
      </c>
      <c r="AW54" s="807">
        <f t="shared" si="1"/>
        <v>17952742.299999997</v>
      </c>
      <c r="AX54" s="802">
        <f t="shared" si="2"/>
        <v>17952742.299999997</v>
      </c>
    </row>
    <row r="55" spans="1:50" ht="15" x14ac:dyDescent="0.35">
      <c r="A55" s="409" t="s">
        <v>512</v>
      </c>
      <c r="B55" s="701" t="s">
        <v>54</v>
      </c>
      <c r="C55" s="818">
        <v>23787239</v>
      </c>
      <c r="D55" s="689">
        <v>0</v>
      </c>
      <c r="I55" s="70">
        <f t="shared" si="16"/>
        <v>23787239</v>
      </c>
      <c r="J55" s="690">
        <v>0</v>
      </c>
      <c r="K55" s="45">
        <v>0</v>
      </c>
      <c r="L55" s="26">
        <v>11000000</v>
      </c>
      <c r="M55" s="27">
        <v>0</v>
      </c>
      <c r="N55" s="38"/>
      <c r="O55" s="39">
        <v>0</v>
      </c>
      <c r="P55" s="26">
        <v>0</v>
      </c>
      <c r="Q55" s="27">
        <v>0</v>
      </c>
      <c r="R55" s="38"/>
      <c r="S55" s="39">
        <v>0</v>
      </c>
      <c r="T55" s="38">
        <v>0</v>
      </c>
      <c r="U55" s="39">
        <v>0</v>
      </c>
      <c r="V55" s="19">
        <v>0</v>
      </c>
      <c r="W55" s="38"/>
      <c r="X55" s="19">
        <v>0</v>
      </c>
      <c r="Y55" s="38"/>
      <c r="Z55" s="19">
        <v>0</v>
      </c>
      <c r="AA55" s="38"/>
      <c r="AB55" s="38"/>
      <c r="AC55" s="776"/>
      <c r="AD55" s="63">
        <f t="shared" ref="AD55:AD58" si="83">J55+L55+N55+P55+R55+T55+V55+X55+Z55</f>
        <v>11000000</v>
      </c>
      <c r="AE55" s="762">
        <f>K55+M55+O55+Q55+S55+U55+W55+Y55+AA55+AC55</f>
        <v>0</v>
      </c>
      <c r="AF55" s="180">
        <f>C55+AD55-AE55</f>
        <v>34787239</v>
      </c>
      <c r="AG55" s="692">
        <f>IFERROR(+VLOOKUP(A55,'Base de Datos'!$A$1:$G$100,7,0),0)</f>
        <v>11720015.67</v>
      </c>
      <c r="AH55" s="72">
        <f>IFERROR(+VLOOKUP(A55,'Base de Datos'!$A$1:$G$100,6,0),0)</f>
        <v>6120413.5800000001</v>
      </c>
      <c r="AI55" s="72">
        <f>IFERROR(+VLOOKUP(A55,'Base de Datos'!$A$1:$H$100,8,0),0)</f>
        <v>0</v>
      </c>
      <c r="AJ55" s="72">
        <f t="shared" si="76"/>
        <v>16946809.75</v>
      </c>
      <c r="AK55" s="297">
        <f t="shared" si="71"/>
        <v>16946809.75</v>
      </c>
      <c r="AL55" s="257">
        <f t="shared" ref="AL55:AL58" si="84">IFERROR(((AF55-AK55)/AF55),0)</f>
        <v>0.51284407049378078</v>
      </c>
      <c r="AM55" s="72">
        <f>IFERROR(+VLOOKUP(A55,'Base de Datos'!$A$1:$N$84,11,0),0)</f>
        <v>0</v>
      </c>
      <c r="AN55" s="825">
        <f>IFERROR(+(AG55/AF55),0)</f>
        <v>0.33690560121773389</v>
      </c>
      <c r="AP55" s="361">
        <f>AF55+'[1]PPTO AL 31 DE JULIO  2016'!Z55</f>
        <v>39087239</v>
      </c>
      <c r="AQ55" s="361">
        <f>AG55+'[1]PPTO AL 31 DE JULIO  2016'!AA55</f>
        <v>13426396.67</v>
      </c>
      <c r="AR55" s="361">
        <f>AH55+'[1]PPTO AL 31 DE JULIO  2016'!AB55</f>
        <v>8489032.5800000001</v>
      </c>
      <c r="AS55" s="369">
        <f>AK55+'[1]PPTO AL 31 DE JULIO  2016'!AC55</f>
        <v>17171809.75</v>
      </c>
      <c r="AT55" s="371">
        <f t="shared" si="68"/>
        <v>0.34349821101459738</v>
      </c>
      <c r="AU55" s="371">
        <f t="shared" si="69"/>
        <v>0.56067989990288136</v>
      </c>
      <c r="AV55" s="758">
        <v>5004500</v>
      </c>
      <c r="AW55" s="807">
        <f t="shared" si="1"/>
        <v>11942309.75</v>
      </c>
      <c r="AX55" s="802">
        <f t="shared" si="2"/>
        <v>11942309.75</v>
      </c>
    </row>
    <row r="56" spans="1:50" ht="15" x14ac:dyDescent="0.35">
      <c r="A56" s="409" t="s">
        <v>513</v>
      </c>
      <c r="B56" s="701" t="s">
        <v>55</v>
      </c>
      <c r="C56" s="818">
        <v>21467459</v>
      </c>
      <c r="D56" s="689">
        <v>0</v>
      </c>
      <c r="I56" s="70">
        <f t="shared" si="16"/>
        <v>21467459</v>
      </c>
      <c r="J56" s="690">
        <v>0</v>
      </c>
      <c r="K56" s="45">
        <v>0</v>
      </c>
      <c r="L56" s="26">
        <v>2000000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76"/>
      <c r="AD56" s="63">
        <f t="shared" si="83"/>
        <v>2000000</v>
      </c>
      <c r="AE56" s="762">
        <f>K56+M56+O56+Q56+S56+U56+W56+Y56+AA56+AC56</f>
        <v>0</v>
      </c>
      <c r="AF56" s="180">
        <f>C56+AD56-AE56</f>
        <v>23467459</v>
      </c>
      <c r="AG56" s="692">
        <f>IFERROR(+VLOOKUP(A56,'Base de Datos'!$A$1:$G$100,7,0),0)</f>
        <v>10824390.65</v>
      </c>
      <c r="AH56" s="72">
        <f>IFERROR(+VLOOKUP(A56,'Base de Datos'!$A$1:$G$100,6,0),0)</f>
        <v>5276203.5999999996</v>
      </c>
      <c r="AI56" s="72">
        <f>IFERROR(+VLOOKUP(A56,'Base de Datos'!$A$1:$H$100,8,0),0)</f>
        <v>0</v>
      </c>
      <c r="AJ56" s="72">
        <f t="shared" si="76"/>
        <v>7366864.75</v>
      </c>
      <c r="AK56" s="297">
        <f t="shared" si="71"/>
        <v>7366864.75</v>
      </c>
      <c r="AL56" s="257">
        <f t="shared" si="84"/>
        <v>0.68608170360497911</v>
      </c>
      <c r="AM56" s="72">
        <f>IFERROR(+VLOOKUP(A56,'Base de Datos'!$A$1:$N$84,11,0),0)</f>
        <v>0</v>
      </c>
      <c r="AN56" s="825">
        <f t="shared" ref="AN56:AN58" si="85">IFERROR(+(AG56/AF56),0)</f>
        <v>0.46125107324146175</v>
      </c>
      <c r="AP56" s="361">
        <f>AF56+'[1]PPTO AL 31 DE JULIO  2016'!Z56</f>
        <v>38467459</v>
      </c>
      <c r="AQ56" s="361">
        <f>AG56+'[1]PPTO AL 31 DE JULIO  2016'!AA56</f>
        <v>20451180.649999999</v>
      </c>
      <c r="AR56" s="361">
        <f>AH56+'[1]PPTO AL 31 DE JULIO  2016'!AB56</f>
        <v>10649413.6</v>
      </c>
      <c r="AS56" s="369">
        <f>AK56+'[1]PPTO AL 31 DE JULIO  2016'!AC56</f>
        <v>7366864.75</v>
      </c>
      <c r="AT56" s="371">
        <f t="shared" si="68"/>
        <v>0.53164885806468265</v>
      </c>
      <c r="AU56" s="371">
        <f t="shared" si="69"/>
        <v>0.80849099624698373</v>
      </c>
      <c r="AV56" s="758">
        <v>8358000</v>
      </c>
      <c r="AW56" s="807">
        <f t="shared" si="1"/>
        <v>-991135.25</v>
      </c>
      <c r="AX56" s="802">
        <f t="shared" si="2"/>
        <v>-991135.25</v>
      </c>
    </row>
    <row r="57" spans="1:50" ht="15" x14ac:dyDescent="0.35">
      <c r="A57" s="409" t="s">
        <v>514</v>
      </c>
      <c r="B57" s="701" t="s">
        <v>56</v>
      </c>
      <c r="C57" s="818">
        <v>21767</v>
      </c>
      <c r="D57" s="689">
        <v>0</v>
      </c>
      <c r="I57" s="70">
        <f t="shared" si="16"/>
        <v>21767</v>
      </c>
      <c r="J57" s="690">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76"/>
      <c r="AD57" s="63">
        <f t="shared" si="83"/>
        <v>0</v>
      </c>
      <c r="AE57" s="762">
        <f t="shared" ref="AE57" si="86">K57+M57+O57+Q57+S57+U57+W57+Y57+AA57</f>
        <v>0</v>
      </c>
      <c r="AF57" s="180">
        <f>C57+AD57-AE57</f>
        <v>21767</v>
      </c>
      <c r="AG57" s="692">
        <f>IFERROR(+VLOOKUP(A57,'Base de Datos'!$A$1:$G$100,7,0),0)</f>
        <v>18927.5</v>
      </c>
      <c r="AH57" s="72">
        <f>IFERROR(+VLOOKUP(A57,'Base de Datos'!$A$1:$G$100,6,0),0)</f>
        <v>0.5</v>
      </c>
      <c r="AI57" s="72">
        <f>IFERROR(+VLOOKUP(A57,'Base de Datos'!$A$1:$H$100,8,0),0)</f>
        <v>0</v>
      </c>
      <c r="AJ57" s="72">
        <f t="shared" si="76"/>
        <v>2839</v>
      </c>
      <c r="AK57" s="297">
        <f t="shared" si="71"/>
        <v>2839</v>
      </c>
      <c r="AL57" s="257">
        <f t="shared" si="84"/>
        <v>0.86957320714843567</v>
      </c>
      <c r="AM57" s="72">
        <f>IFERROR(+VLOOKUP(A57,'Base de Datos'!$A$1:$N$84,11,0),0)</f>
        <v>2839</v>
      </c>
      <c r="AN57" s="825">
        <f t="shared" si="85"/>
        <v>0.86955023659668307</v>
      </c>
      <c r="AP57" s="361">
        <f>AF57+'[1]PPTO AL 31 DE JULIO  2016'!Z57</f>
        <v>1021767</v>
      </c>
      <c r="AQ57" s="361">
        <f>AG57+'[1]PPTO AL 31 DE JULIO  2016'!AA57</f>
        <v>18927.5</v>
      </c>
      <c r="AR57" s="361">
        <f>AH57+'[1]PPTO AL 31 DE JULIO  2016'!AB57</f>
        <v>0.5</v>
      </c>
      <c r="AS57" s="369">
        <f>AK57+'[1]PPTO AL 31 DE JULIO  2016'!AC57</f>
        <v>1002839</v>
      </c>
      <c r="AT57" s="371">
        <f t="shared" si="68"/>
        <v>1.8524281954692214E-2</v>
      </c>
      <c r="AU57" s="371">
        <f t="shared" si="69"/>
        <v>1.8524771303046583E-2</v>
      </c>
      <c r="AV57" s="810">
        <v>0</v>
      </c>
      <c r="AW57" s="807">
        <f t="shared" si="1"/>
        <v>2839</v>
      </c>
      <c r="AX57" s="802">
        <f t="shared" si="2"/>
        <v>2839</v>
      </c>
    </row>
    <row r="58" spans="1:50" ht="15" x14ac:dyDescent="0.35">
      <c r="A58" s="409" t="s">
        <v>515</v>
      </c>
      <c r="B58" s="701" t="s">
        <v>57</v>
      </c>
      <c r="C58" s="818">
        <v>60000417</v>
      </c>
      <c r="D58" s="689">
        <v>0</v>
      </c>
      <c r="I58" s="70">
        <f t="shared" si="16"/>
        <v>60000417</v>
      </c>
      <c r="J58" s="690">
        <v>0</v>
      </c>
      <c r="K58" s="45">
        <v>0</v>
      </c>
      <c r="L58" s="26">
        <v>300000</v>
      </c>
      <c r="M58" s="27">
        <v>0</v>
      </c>
      <c r="N58" s="38"/>
      <c r="O58" s="39">
        <v>0</v>
      </c>
      <c r="P58" s="26">
        <v>0</v>
      </c>
      <c r="Q58" s="27">
        <v>0</v>
      </c>
      <c r="R58" s="38"/>
      <c r="S58" s="39">
        <v>0</v>
      </c>
      <c r="T58" s="38">
        <v>0</v>
      </c>
      <c r="U58" s="39"/>
      <c r="V58" s="19"/>
      <c r="W58" s="38">
        <v>0</v>
      </c>
      <c r="X58" s="19"/>
      <c r="Y58" s="38">
        <v>0</v>
      </c>
      <c r="Z58" s="19"/>
      <c r="AA58" s="38">
        <v>0</v>
      </c>
      <c r="AB58" s="38"/>
      <c r="AC58" s="776"/>
      <c r="AD58" s="63">
        <f t="shared" si="83"/>
        <v>300000</v>
      </c>
      <c r="AE58" s="762">
        <f>K58+M58+O58+Q58+S58+U58+W58+Y58+AA58+AC58</f>
        <v>0</v>
      </c>
      <c r="AF58" s="180">
        <f>C58+AD58-AE58</f>
        <v>60300417</v>
      </c>
      <c r="AG58" s="692">
        <f>IFERROR(+VLOOKUP(A58,'Base de Datos'!$A$1:$G$100,7,0),0)</f>
        <v>21119966.039999999</v>
      </c>
      <c r="AH58" s="72">
        <f>IFERROR(+VLOOKUP(A58,'Base de Datos'!$A$1:$G$100,6,0),0)</f>
        <v>12389222.16</v>
      </c>
      <c r="AI58" s="72">
        <f>IFERROR(+VLOOKUP(A58,'Base de Datos'!$A$1:$H$100,8,0),0)</f>
        <v>0</v>
      </c>
      <c r="AJ58" s="72">
        <f t="shared" si="76"/>
        <v>26791228.800000001</v>
      </c>
      <c r="AK58" s="297">
        <f t="shared" si="71"/>
        <v>26791228.800000001</v>
      </c>
      <c r="AL58" s="257">
        <f t="shared" si="84"/>
        <v>0.55570408741949495</v>
      </c>
      <c r="AM58" s="72">
        <f>IFERROR(+VLOOKUP(A58,'Base de Datos'!$A$1:$N$84,11,0),0)</f>
        <v>15375750.699999999</v>
      </c>
      <c r="AN58" s="825">
        <f t="shared" si="85"/>
        <v>0.35024577093720594</v>
      </c>
      <c r="AP58" s="361">
        <f>AF58+'[1]PPTO AL 31 DE JULIO  2016'!Z58</f>
        <v>87300417</v>
      </c>
      <c r="AQ58" s="361">
        <f>AG58+'[1]PPTO AL 31 DE JULIO  2016'!AA58</f>
        <v>26948386.039999999</v>
      </c>
      <c r="AR58" s="361">
        <f>AH58+'[1]PPTO AL 31 DE JULIO  2016'!AB58</f>
        <v>25310802.16</v>
      </c>
      <c r="AS58" s="369">
        <f>AK58+'[1]PPTO AL 31 DE JULIO  2016'!AC58</f>
        <v>35041228.799999997</v>
      </c>
      <c r="AT58" s="371">
        <f t="shared" si="68"/>
        <v>0.30868565083715466</v>
      </c>
      <c r="AU58" s="371">
        <f t="shared" si="69"/>
        <v>0.59861327122870445</v>
      </c>
      <c r="AV58" s="810">
        <v>19792500</v>
      </c>
      <c r="AW58" s="807">
        <f t="shared" si="1"/>
        <v>6998728.8000000007</v>
      </c>
      <c r="AX58" s="802">
        <f t="shared" si="2"/>
        <v>6998728.8000000007</v>
      </c>
    </row>
    <row r="59" spans="1:50" ht="15" hidden="1" customHeight="1" x14ac:dyDescent="0.35">
      <c r="A59" s="409">
        <v>10299</v>
      </c>
      <c r="B59" s="701" t="s">
        <v>58</v>
      </c>
      <c r="C59" s="702">
        <v>0</v>
      </c>
      <c r="D59" s="689">
        <v>0</v>
      </c>
      <c r="I59" s="70">
        <f t="shared" si="16"/>
        <v>0</v>
      </c>
      <c r="J59" s="690">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76"/>
      <c r="AD59" s="63">
        <f>J59+L59+N59+P59+R59+W59</f>
        <v>0</v>
      </c>
      <c r="AE59" s="691">
        <f>K59+M59+O59+Q59+S59+V59</f>
        <v>0</v>
      </c>
      <c r="AF59" s="72">
        <f>I59+AD59-AE59</f>
        <v>0</v>
      </c>
      <c r="AG59" s="692">
        <v>0</v>
      </c>
      <c r="AH59" s="72">
        <v>0</v>
      </c>
      <c r="AI59" s="72"/>
      <c r="AJ59" s="72">
        <f t="shared" si="74"/>
        <v>0</v>
      </c>
      <c r="AK59" s="297">
        <f t="shared" si="71"/>
        <v>0</v>
      </c>
      <c r="AL59" s="257">
        <v>0</v>
      </c>
      <c r="AM59" s="72">
        <v>0</v>
      </c>
      <c r="AN59" s="825" t="e">
        <f t="shared" si="65"/>
        <v>#DIV/0!</v>
      </c>
      <c r="AP59" s="361">
        <f>AF59+'[1]PPTO AL 31 DE JULIO  2016'!Z59</f>
        <v>500000</v>
      </c>
      <c r="AQ59" s="361">
        <f>AG59+'[1]PPTO AL 31 DE JULIO  2016'!AA59</f>
        <v>0</v>
      </c>
      <c r="AR59" s="361">
        <f>AH59+'[1]PPTO AL 31 DE JULIO  2016'!AB59</f>
        <v>0</v>
      </c>
      <c r="AS59" s="369">
        <f>AK59+'[1]PPTO AL 31 DE JULIO  2016'!AC59</f>
        <v>500000</v>
      </c>
      <c r="AT59" s="371">
        <f t="shared" si="68"/>
        <v>0</v>
      </c>
      <c r="AU59" s="371">
        <f t="shared" si="69"/>
        <v>0</v>
      </c>
      <c r="AV59" s="810"/>
      <c r="AW59" s="807">
        <f t="shared" si="1"/>
        <v>0</v>
      </c>
      <c r="AX59" s="802">
        <f t="shared" si="2"/>
        <v>0</v>
      </c>
    </row>
    <row r="60" spans="1:50" s="47" customFormat="1" ht="14.4" x14ac:dyDescent="0.35">
      <c r="A60" s="569">
        <v>103</v>
      </c>
      <c r="B60" s="570" t="s">
        <v>59</v>
      </c>
      <c r="C60" s="571">
        <f>SUM(C61:C67)</f>
        <v>54495202</v>
      </c>
      <c r="D60" s="571">
        <f>SUM(D61:D67)</f>
        <v>0</v>
      </c>
      <c r="E60" s="581">
        <f>SUM(E61:E67)</f>
        <v>0</v>
      </c>
      <c r="F60" s="581"/>
      <c r="G60" s="581"/>
      <c r="H60" s="581">
        <f>SUM(H61:H67)</f>
        <v>0</v>
      </c>
      <c r="I60" s="579">
        <f t="shared" si="16"/>
        <v>54495202</v>
      </c>
      <c r="J60" s="574">
        <f t="shared" ref="J60:W60" si="87">SUM(J61:J67)</f>
        <v>0</v>
      </c>
      <c r="K60" s="574">
        <f t="shared" si="87"/>
        <v>0</v>
      </c>
      <c r="L60" s="575">
        <f t="shared" si="87"/>
        <v>0</v>
      </c>
      <c r="M60" s="576">
        <f t="shared" si="87"/>
        <v>0</v>
      </c>
      <c r="N60" s="575">
        <f t="shared" si="87"/>
        <v>15000000</v>
      </c>
      <c r="O60" s="576">
        <f t="shared" si="87"/>
        <v>0</v>
      </c>
      <c r="P60" s="575">
        <f t="shared" si="87"/>
        <v>0</v>
      </c>
      <c r="Q60" s="576">
        <f t="shared" si="87"/>
        <v>0</v>
      </c>
      <c r="R60" s="575">
        <f t="shared" si="87"/>
        <v>0</v>
      </c>
      <c r="S60" s="576">
        <f t="shared" si="87"/>
        <v>0</v>
      </c>
      <c r="T60" s="575">
        <f>SUM(T61:T67)</f>
        <v>0</v>
      </c>
      <c r="U60" s="576">
        <f>SUM(U61:U67)</f>
        <v>0</v>
      </c>
      <c r="V60" s="577">
        <f t="shared" si="87"/>
        <v>0</v>
      </c>
      <c r="W60" s="575">
        <f t="shared" si="87"/>
        <v>0</v>
      </c>
      <c r="X60" s="577">
        <f t="shared" ref="X60:AA60" si="88">SUM(X61:X67)</f>
        <v>0</v>
      </c>
      <c r="Y60" s="575">
        <f t="shared" si="88"/>
        <v>0</v>
      </c>
      <c r="Z60" s="577">
        <f t="shared" si="88"/>
        <v>0</v>
      </c>
      <c r="AA60" s="575">
        <f t="shared" si="88"/>
        <v>0</v>
      </c>
      <c r="AB60" s="575"/>
      <c r="AC60" s="775"/>
      <c r="AD60" s="578">
        <f t="shared" ref="AD60:AK60" si="89">SUM(AD61:AD67)</f>
        <v>15000000</v>
      </c>
      <c r="AE60" s="571">
        <f t="shared" si="89"/>
        <v>0</v>
      </c>
      <c r="AF60" s="579">
        <f t="shared" si="89"/>
        <v>69495202</v>
      </c>
      <c r="AG60" s="687">
        <f t="shared" si="89"/>
        <v>7311660.6399999997</v>
      </c>
      <c r="AH60" s="579">
        <f t="shared" si="89"/>
        <v>5000427.4000000004</v>
      </c>
      <c r="AI60" s="579">
        <f t="shared" ref="AI60" si="90">SUM(AI61:AI67)</f>
        <v>0</v>
      </c>
      <c r="AJ60" s="579">
        <f>+AK60+AI60</f>
        <v>57183113.960000008</v>
      </c>
      <c r="AK60" s="579">
        <f t="shared" si="89"/>
        <v>57183113.960000008</v>
      </c>
      <c r="AL60" s="582">
        <f>(AF60-AK60)/AF60</f>
        <v>0.17716457662789428</v>
      </c>
      <c r="AM60" s="579">
        <f t="shared" ref="AM60" si="91">SUM(AM61:AM67)</f>
        <v>26780681.399999999</v>
      </c>
      <c r="AN60" s="826">
        <f t="shared" si="65"/>
        <v>0.10521101356033183</v>
      </c>
      <c r="AP60" s="361">
        <f>AF60+'[1]PPTO AL 31 DE JULIO  2016'!Z60</f>
        <v>96989102</v>
      </c>
      <c r="AQ60" s="361">
        <f>AG60+'[1]PPTO AL 31 DE JULIO  2016'!AA60</f>
        <v>8245880.6399999997</v>
      </c>
      <c r="AR60" s="361">
        <f>AH60+'[1]PPTO AL 31 DE JULIO  2016'!AB60</f>
        <v>10915207.4</v>
      </c>
      <c r="AS60" s="369">
        <f>AK60+'[1]PPTO AL 31 DE JULIO  2016'!AC60</f>
        <v>77828013.960000008</v>
      </c>
      <c r="AT60" s="371">
        <f t="shared" si="68"/>
        <v>8.5018630649864146E-2</v>
      </c>
      <c r="AU60" s="371">
        <f t="shared" si="69"/>
        <v>0.1975591859794722</v>
      </c>
      <c r="AV60" s="758">
        <v>20202600.359999999</v>
      </c>
      <c r="AW60" s="807">
        <f t="shared" si="1"/>
        <v>36980513.600000009</v>
      </c>
      <c r="AX60" s="802">
        <f t="shared" si="2"/>
        <v>36980513.600000009</v>
      </c>
    </row>
    <row r="61" spans="1:50" ht="15" customHeight="1" x14ac:dyDescent="0.35">
      <c r="A61" s="409" t="s">
        <v>516</v>
      </c>
      <c r="B61" s="701" t="s">
        <v>60</v>
      </c>
      <c r="C61" s="818">
        <v>7206003</v>
      </c>
      <c r="D61" s="689">
        <v>0</v>
      </c>
      <c r="I61" s="70">
        <f t="shared" si="16"/>
        <v>7206003</v>
      </c>
      <c r="J61" s="690">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76"/>
      <c r="AD61" s="63">
        <f>J61+L61+N61+P61+R61+T61+V61+X61+Z61+AB61</f>
        <v>0</v>
      </c>
      <c r="AE61" s="762">
        <f t="shared" ref="AE61:AE67" si="92">K61+M61+O61+Q61+S61+U61+W61+Y61+AA61</f>
        <v>0</v>
      </c>
      <c r="AF61" s="180">
        <f t="shared" ref="AF61:AF67" si="93">C61+AD61-AE61</f>
        <v>7206003</v>
      </c>
      <c r="AG61" s="692">
        <f>IFERROR(+VLOOKUP(A61,'Base de Datos'!$A$1:$G$100,7,0),0)</f>
        <v>350932.8</v>
      </c>
      <c r="AH61" s="72">
        <f>IFERROR(+VLOOKUP(A61,'Base de Datos'!$A$1:$G$100,6,0),0)</f>
        <v>846399.9</v>
      </c>
      <c r="AI61" s="72">
        <f>IFERROR(+VLOOKUP(A61,'Base de Datos'!$A$1:$H$100,8,0),0)</f>
        <v>0</v>
      </c>
      <c r="AJ61" s="72">
        <f>+AK61+AI61</f>
        <v>6008670.2999999998</v>
      </c>
      <c r="AK61" s="297">
        <f t="shared" si="71"/>
        <v>6008670.2999999998</v>
      </c>
      <c r="AL61" s="257">
        <f t="shared" ref="AL61:AL67" si="94">IFERROR(((AF61-AK61)/AF61),0)</f>
        <v>0.16615767437232543</v>
      </c>
      <c r="AM61" s="72">
        <f>IFERROR(+VLOOKUP(A61,'Base de Datos'!$A$1:$N$84,11,0),0)</f>
        <v>2516063.7400000002</v>
      </c>
      <c r="AN61" s="825">
        <f t="shared" ref="AN61:AN67" si="95">IFERROR(+(AG61/AF61),0)</f>
        <v>4.8700062989149459E-2</v>
      </c>
      <c r="AP61" s="361">
        <f>AF61+'[1]PPTO AL 31 DE JULIO  2016'!Z61</f>
        <v>19806003</v>
      </c>
      <c r="AQ61" s="361">
        <f>AG61+'[1]PPTO AL 31 DE JULIO  2016'!AA61</f>
        <v>1136152.8</v>
      </c>
      <c r="AR61" s="361">
        <f>AH61+'[1]PPTO AL 31 DE JULIO  2016'!AB61</f>
        <v>6061179.9000000004</v>
      </c>
      <c r="AS61" s="369">
        <f>AK61+'[1]PPTO AL 31 DE JULIO  2016'!AC61</f>
        <v>12608670.300000001</v>
      </c>
      <c r="AT61" s="371">
        <f t="shared" si="68"/>
        <v>5.7364062804595155E-2</v>
      </c>
      <c r="AU61" s="371">
        <f t="shared" si="69"/>
        <v>0.36339147782619241</v>
      </c>
      <c r="AV61" s="758">
        <v>14297.23</v>
      </c>
      <c r="AW61" s="807">
        <f t="shared" si="1"/>
        <v>5994373.0699999994</v>
      </c>
      <c r="AX61" s="802"/>
    </row>
    <row r="62" spans="1:50" ht="13.5" customHeight="1" x14ac:dyDescent="0.35">
      <c r="A62" s="409" t="s">
        <v>517</v>
      </c>
      <c r="B62" s="701" t="s">
        <v>61</v>
      </c>
      <c r="C62" s="504"/>
      <c r="D62" s="689">
        <v>0</v>
      </c>
      <c r="I62" s="70">
        <f t="shared" si="16"/>
        <v>0</v>
      </c>
      <c r="J62" s="690">
        <v>0</v>
      </c>
      <c r="K62" s="45">
        <v>0</v>
      </c>
      <c r="L62" s="26">
        <v>0</v>
      </c>
      <c r="M62" s="27">
        <v>0</v>
      </c>
      <c r="N62" s="38">
        <v>15000000</v>
      </c>
      <c r="O62" s="39">
        <v>0</v>
      </c>
      <c r="P62" s="26">
        <v>0</v>
      </c>
      <c r="Q62" s="27">
        <v>0</v>
      </c>
      <c r="R62" s="38">
        <v>0</v>
      </c>
      <c r="S62" s="39"/>
      <c r="T62" s="38">
        <v>0</v>
      </c>
      <c r="U62" s="39">
        <v>0</v>
      </c>
      <c r="V62" s="19">
        <v>0</v>
      </c>
      <c r="W62" s="38">
        <v>0</v>
      </c>
      <c r="X62" s="19">
        <v>0</v>
      </c>
      <c r="Y62" s="38">
        <v>0</v>
      </c>
      <c r="Z62" s="19">
        <v>0</v>
      </c>
      <c r="AA62" s="38">
        <v>0</v>
      </c>
      <c r="AB62" s="38"/>
      <c r="AC62" s="776"/>
      <c r="AD62" s="63">
        <f t="shared" ref="AD62:AD67" si="96">J62+L62+N62+P62+R62+T62+V62+X62+Z62</f>
        <v>15000000</v>
      </c>
      <c r="AE62" s="762">
        <f t="shared" si="92"/>
        <v>0</v>
      </c>
      <c r="AF62" s="180">
        <f t="shared" si="93"/>
        <v>15000000</v>
      </c>
      <c r="AG62" s="692">
        <f>IFERROR(+VLOOKUP(A62,'Base de Datos'!$A$1:$G$100,7,0),0)</f>
        <v>0</v>
      </c>
      <c r="AH62" s="72">
        <f>IFERROR(+VLOOKUP(A62,'Base de Datos'!$A$1:$G$100,6,0),0)</f>
        <v>0</v>
      </c>
      <c r="AI62" s="72">
        <f>IFERROR(+VLOOKUP(A62,'Base de Datos'!$A$1:$H$100,8,0),0)</f>
        <v>0</v>
      </c>
      <c r="AJ62" s="72">
        <f>+AK62+AI62</f>
        <v>15000000</v>
      </c>
      <c r="AK62" s="297">
        <f t="shared" si="71"/>
        <v>15000000</v>
      </c>
      <c r="AL62" s="257">
        <f t="shared" si="94"/>
        <v>0</v>
      </c>
      <c r="AM62" s="72">
        <f>IFERROR(+VLOOKUP(A62,'Base de Datos'!$A$1:$N$84,11,0),0)</f>
        <v>0</v>
      </c>
      <c r="AN62" s="825">
        <f t="shared" si="95"/>
        <v>0</v>
      </c>
      <c r="AP62" s="361">
        <f>AF62+'[1]PPTO AL 31 DE JULIO  2016'!Z62</f>
        <v>19500000</v>
      </c>
      <c r="AQ62" s="361">
        <f>AG62+'[1]PPTO AL 31 DE JULIO  2016'!AA62</f>
        <v>0</v>
      </c>
      <c r="AR62" s="361">
        <f>AH62+'[1]PPTO AL 31 DE JULIO  2016'!AB62</f>
        <v>0</v>
      </c>
      <c r="AS62" s="369">
        <f>AK62+'[1]PPTO AL 31 DE JULIO  2016'!AC62</f>
        <v>19500000</v>
      </c>
      <c r="AT62" s="371">
        <f t="shared" si="68"/>
        <v>0</v>
      </c>
      <c r="AU62" s="371">
        <f t="shared" si="69"/>
        <v>0</v>
      </c>
      <c r="AV62" s="758">
        <v>0</v>
      </c>
      <c r="AW62" s="807">
        <f t="shared" si="1"/>
        <v>15000000</v>
      </c>
      <c r="AX62" s="802">
        <f t="shared" si="2"/>
        <v>15000000</v>
      </c>
    </row>
    <row r="63" spans="1:50" ht="15" customHeight="1" x14ac:dyDescent="0.35">
      <c r="A63" s="409" t="s">
        <v>518</v>
      </c>
      <c r="B63" s="701" t="s">
        <v>62</v>
      </c>
      <c r="C63" s="504"/>
      <c r="D63" s="689">
        <v>0</v>
      </c>
      <c r="I63" s="70">
        <f>SUM(C63:D63)</f>
        <v>0</v>
      </c>
      <c r="J63" s="690">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76"/>
      <c r="AD63" s="63">
        <f t="shared" si="96"/>
        <v>0</v>
      </c>
      <c r="AE63" s="762">
        <f t="shared" si="92"/>
        <v>0</v>
      </c>
      <c r="AF63" s="180">
        <f t="shared" si="93"/>
        <v>0</v>
      </c>
      <c r="AG63" s="692">
        <f>IFERROR(+VLOOKUP(A63,'Base de Datos'!$A$1:$G$100,7,0),0)</f>
        <v>0</v>
      </c>
      <c r="AH63" s="72">
        <f>IFERROR(+VLOOKUP(A63,'Base de Datos'!$A$1:$G$100,6,0),0)</f>
        <v>0</v>
      </c>
      <c r="AI63" s="72">
        <f>IFERROR(+VLOOKUP(A63,'Base de Datos'!$A$1:$H$100,8,0),0)</f>
        <v>0</v>
      </c>
      <c r="AJ63" s="72">
        <f>+AK63+AI63</f>
        <v>0</v>
      </c>
      <c r="AK63" s="297">
        <f t="shared" si="71"/>
        <v>0</v>
      </c>
      <c r="AL63" s="257">
        <f t="shared" si="94"/>
        <v>0</v>
      </c>
      <c r="AM63" s="72">
        <f>IFERROR(+VLOOKUP(A63,'Base de Datos'!$A$1:$N$84,11,0),0)</f>
        <v>0</v>
      </c>
      <c r="AN63" s="825">
        <f t="shared" si="95"/>
        <v>0</v>
      </c>
      <c r="AP63" s="361">
        <f>AF63+'[1]PPTO AL 31 DE JULIO  2016'!Z63</f>
        <v>9693900</v>
      </c>
      <c r="AQ63" s="361">
        <f>AG63+'[1]PPTO AL 31 DE JULIO  2016'!AA63</f>
        <v>149000</v>
      </c>
      <c r="AR63" s="361">
        <f>AH63+'[1]PPTO AL 31 DE JULIO  2016'!AB63</f>
        <v>0</v>
      </c>
      <c r="AS63" s="369">
        <f>AK63+'[1]PPTO AL 31 DE JULIO  2016'!AC63</f>
        <v>9544900</v>
      </c>
      <c r="AT63" s="371">
        <f t="shared" si="68"/>
        <v>1.5370490720968856E-2</v>
      </c>
      <c r="AU63" s="371">
        <f t="shared" si="69"/>
        <v>1.5370490720968856E-2</v>
      </c>
      <c r="AV63" s="758">
        <v>120000</v>
      </c>
      <c r="AW63" s="807">
        <f t="shared" si="1"/>
        <v>-120000</v>
      </c>
      <c r="AX63" s="802">
        <f t="shared" si="2"/>
        <v>-120000</v>
      </c>
    </row>
    <row r="64" spans="1:50" ht="15" hidden="1" customHeight="1" x14ac:dyDescent="0.35">
      <c r="A64" s="409" t="s">
        <v>519</v>
      </c>
      <c r="B64" s="701" t="s">
        <v>63</v>
      </c>
      <c r="C64" s="504">
        <v>0</v>
      </c>
      <c r="D64" s="689">
        <v>0</v>
      </c>
      <c r="I64" s="70">
        <f t="shared" si="16"/>
        <v>0</v>
      </c>
      <c r="J64" s="690">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76"/>
      <c r="AD64" s="63">
        <f t="shared" si="96"/>
        <v>0</v>
      </c>
      <c r="AE64" s="762">
        <f t="shared" si="92"/>
        <v>0</v>
      </c>
      <c r="AF64" s="180">
        <f t="shared" si="93"/>
        <v>0</v>
      </c>
      <c r="AG64" s="692">
        <f>IFERROR(+VLOOKUP(A64,'Base de Datos'!$A$1:$G$100,7,0),0)</f>
        <v>0</v>
      </c>
      <c r="AH64" s="72">
        <f>IFERROR(+VLOOKUP(A64,'Base de Datos'!$A$1:$G$100,6,0),0)</f>
        <v>0</v>
      </c>
      <c r="AI64" s="72">
        <f>IFERROR(+VLOOKUP(A64,'Base de Datos'!$A$1:$H$100,8,0),0)</f>
        <v>0</v>
      </c>
      <c r="AJ64" s="72">
        <f>+AK64+AI64</f>
        <v>0</v>
      </c>
      <c r="AK64" s="297">
        <f t="shared" si="71"/>
        <v>0</v>
      </c>
      <c r="AL64" s="257">
        <f t="shared" si="94"/>
        <v>0</v>
      </c>
      <c r="AM64" s="72">
        <f>IFERROR(+VLOOKUP(A64,'Base de Datos'!$A$1:$N$84,11,0),0)</f>
        <v>0</v>
      </c>
      <c r="AN64" s="825">
        <f t="shared" si="95"/>
        <v>0</v>
      </c>
      <c r="AP64" s="361">
        <f>AF64+'[1]PPTO AL 31 DE JULIO  2016'!Z64</f>
        <v>0</v>
      </c>
      <c r="AQ64" s="361">
        <f>AG64+'[1]PPTO AL 31 DE JULIO  2016'!AA64</f>
        <v>0</v>
      </c>
      <c r="AR64" s="361">
        <f>AH64+'[1]PPTO AL 31 DE JULIO  2016'!AB64</f>
        <v>0</v>
      </c>
      <c r="AS64" s="369">
        <f>AK64+'[1]PPTO AL 31 DE JULIO  2016'!AC64</f>
        <v>0</v>
      </c>
      <c r="AT64" s="371" t="e">
        <f t="shared" si="68"/>
        <v>#DIV/0!</v>
      </c>
      <c r="AU64" s="371" t="e">
        <f t="shared" si="69"/>
        <v>#DIV/0!</v>
      </c>
      <c r="AV64" s="758"/>
      <c r="AW64" s="807">
        <f t="shared" si="1"/>
        <v>0</v>
      </c>
      <c r="AX64" s="802">
        <f t="shared" si="2"/>
        <v>0</v>
      </c>
    </row>
    <row r="65" spans="1:51" ht="14.25" hidden="1" customHeight="1" x14ac:dyDescent="0.35">
      <c r="A65" s="409" t="s">
        <v>701</v>
      </c>
      <c r="B65" s="701" t="s">
        <v>64</v>
      </c>
      <c r="C65" s="702">
        <v>0</v>
      </c>
      <c r="D65" s="689">
        <v>0</v>
      </c>
      <c r="I65" s="70">
        <f t="shared" si="16"/>
        <v>0</v>
      </c>
      <c r="J65" s="690">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76"/>
      <c r="AD65" s="63">
        <f t="shared" si="96"/>
        <v>0</v>
      </c>
      <c r="AE65" s="762">
        <f t="shared" si="92"/>
        <v>0</v>
      </c>
      <c r="AF65" s="180">
        <f t="shared" si="93"/>
        <v>0</v>
      </c>
      <c r="AG65" s="692">
        <f>IFERROR(+VLOOKUP(A65,'Base de Datos'!$A$1:$G$100,7,0),0)</f>
        <v>0</v>
      </c>
      <c r="AH65" s="72">
        <f>IFERROR(+VLOOKUP(A65,'Base de Datos'!$A$1:$G$100,6,0),0)</f>
        <v>0</v>
      </c>
      <c r="AI65" s="72">
        <f>IFERROR(+VLOOKUP(A65,'Base de Datos'!$A$1:$H$100,8,0),0)</f>
        <v>0</v>
      </c>
      <c r="AJ65" s="72">
        <f t="shared" si="74"/>
        <v>0</v>
      </c>
      <c r="AK65" s="297">
        <f t="shared" si="71"/>
        <v>0</v>
      </c>
      <c r="AL65" s="257">
        <f t="shared" si="94"/>
        <v>0</v>
      </c>
      <c r="AM65" s="72">
        <f>IFERROR(+VLOOKUP(A65,'Base de Datos'!$A$1:$N$84,11,0),0)</f>
        <v>0</v>
      </c>
      <c r="AN65" s="825">
        <f t="shared" si="95"/>
        <v>0</v>
      </c>
      <c r="AP65" s="361">
        <f>AF65+'[1]PPTO AL 31 DE JULIO  2016'!Z65</f>
        <v>0</v>
      </c>
      <c r="AQ65" s="361">
        <f>AG65+'[1]PPTO AL 31 DE JULIO  2016'!AA65</f>
        <v>0</v>
      </c>
      <c r="AR65" s="361">
        <f>AH65+'[1]PPTO AL 31 DE JULIO  2016'!AB65</f>
        <v>0</v>
      </c>
      <c r="AS65" s="369">
        <f>AK65+'[1]PPTO AL 31 DE JULIO  2016'!AC65</f>
        <v>0</v>
      </c>
      <c r="AT65" s="371" t="e">
        <f t="shared" si="68"/>
        <v>#DIV/0!</v>
      </c>
      <c r="AU65" s="371" t="e">
        <f t="shared" si="69"/>
        <v>#DIV/0!</v>
      </c>
      <c r="AV65" s="810"/>
      <c r="AW65" s="807">
        <f t="shared" si="1"/>
        <v>0</v>
      </c>
      <c r="AX65" s="802">
        <f t="shared" si="2"/>
        <v>0</v>
      </c>
    </row>
    <row r="66" spans="1:51" ht="15" customHeight="1" x14ac:dyDescent="0.35">
      <c r="A66" s="409" t="s">
        <v>520</v>
      </c>
      <c r="B66" s="701" t="s">
        <v>65</v>
      </c>
      <c r="C66" s="818">
        <v>112231</v>
      </c>
      <c r="D66" s="689">
        <v>0</v>
      </c>
      <c r="I66" s="70">
        <f t="shared" si="16"/>
        <v>112231</v>
      </c>
      <c r="J66" s="690">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76"/>
      <c r="AD66" s="63">
        <f t="shared" si="96"/>
        <v>0</v>
      </c>
      <c r="AE66" s="762">
        <f t="shared" si="92"/>
        <v>0</v>
      </c>
      <c r="AF66" s="180">
        <f t="shared" si="93"/>
        <v>112231</v>
      </c>
      <c r="AG66" s="692">
        <f>IFERROR(+VLOOKUP(A66,'Base de Datos'!$A$1:$G$100,7,0),0)</f>
        <v>27222.83</v>
      </c>
      <c r="AH66" s="72">
        <f>IFERROR(+VLOOKUP(A66,'Base de Datos'!$A$1:$G$100,6,0),0)</f>
        <v>85008.17</v>
      </c>
      <c r="AI66" s="72">
        <f>IFERROR(+VLOOKUP(A66,'Base de Datos'!$A$1:$H$100,8,0),0)</f>
        <v>0</v>
      </c>
      <c r="AJ66" s="72">
        <f>+AK66+AI66</f>
        <v>0</v>
      </c>
      <c r="AK66" s="297">
        <f t="shared" si="71"/>
        <v>0</v>
      </c>
      <c r="AL66" s="257">
        <f t="shared" si="94"/>
        <v>1</v>
      </c>
      <c r="AM66" s="72">
        <f>IFERROR(+VLOOKUP(A66,'Base de Datos'!$A$1:$N$84,11,0),0)</f>
        <v>0</v>
      </c>
      <c r="AN66" s="825">
        <f t="shared" si="95"/>
        <v>0.24256070069766822</v>
      </c>
      <c r="AP66" s="361">
        <f>AF66+'[1]PPTO AL 31 DE JULIO  2016'!Z66</f>
        <v>112231</v>
      </c>
      <c r="AQ66" s="361">
        <f>AG66+'[1]PPTO AL 31 DE JULIO  2016'!AA66</f>
        <v>27222.83</v>
      </c>
      <c r="AR66" s="361">
        <f>AH66+'[1]PPTO AL 31 DE JULIO  2016'!AB66</f>
        <v>85008.17</v>
      </c>
      <c r="AS66" s="369">
        <f>AK66+'[1]PPTO AL 31 DE JULIO  2016'!AC66</f>
        <v>0</v>
      </c>
      <c r="AT66" s="371">
        <f t="shared" si="68"/>
        <v>0.24256070069766822</v>
      </c>
      <c r="AU66" s="371">
        <f t="shared" si="69"/>
        <v>1</v>
      </c>
      <c r="AV66" s="758">
        <v>151982.82</v>
      </c>
      <c r="AW66" s="807">
        <f t="shared" si="1"/>
        <v>-151982.82</v>
      </c>
      <c r="AX66" s="802">
        <f t="shared" si="2"/>
        <v>-151982.82</v>
      </c>
    </row>
    <row r="67" spans="1:51" ht="15" customHeight="1" x14ac:dyDescent="0.35">
      <c r="A67" s="409" t="s">
        <v>521</v>
      </c>
      <c r="B67" s="701" t="s">
        <v>66</v>
      </c>
      <c r="C67" s="818">
        <v>47176968</v>
      </c>
      <c r="D67" s="689">
        <v>0</v>
      </c>
      <c r="I67" s="70">
        <f t="shared" si="16"/>
        <v>47176968</v>
      </c>
      <c r="J67" s="690">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76"/>
      <c r="AD67" s="63">
        <f t="shared" si="96"/>
        <v>0</v>
      </c>
      <c r="AE67" s="762">
        <f t="shared" si="92"/>
        <v>0</v>
      </c>
      <c r="AF67" s="180">
        <f t="shared" si="93"/>
        <v>47176968</v>
      </c>
      <c r="AG67" s="692">
        <f>IFERROR(+VLOOKUP(A67,'Base de Datos'!$A$1:$G$100,7,0),0)</f>
        <v>6933505.0099999998</v>
      </c>
      <c r="AH67" s="72">
        <f>IFERROR(+VLOOKUP(A67,'Base de Datos'!$A$1:$G$100,6,0),0)</f>
        <v>4069019.33</v>
      </c>
      <c r="AI67" s="72">
        <f>IFERROR(+VLOOKUP(A67,'Base de Datos'!$A$1:$H$100,8,0),0)</f>
        <v>0</v>
      </c>
      <c r="AJ67" s="72">
        <f>+AK67+AI67</f>
        <v>36174443.660000004</v>
      </c>
      <c r="AK67" s="297">
        <f t="shared" si="71"/>
        <v>36174443.660000004</v>
      </c>
      <c r="AL67" s="257">
        <f t="shared" si="94"/>
        <v>0.23321813177989725</v>
      </c>
      <c r="AM67" s="72">
        <f>IFERROR(+VLOOKUP(A67,'Base de Datos'!$A$1:$N$84,11,0),0)</f>
        <v>24264617.66</v>
      </c>
      <c r="AN67" s="825">
        <f t="shared" si="95"/>
        <v>0.14696800799067883</v>
      </c>
      <c r="AP67" s="361">
        <f>AF67+'[1]PPTO AL 31 DE JULIO  2016'!Z67</f>
        <v>47876968</v>
      </c>
      <c r="AQ67" s="361">
        <f>AG67+'[1]PPTO AL 31 DE JULIO  2016'!AA67</f>
        <v>6933505.0099999998</v>
      </c>
      <c r="AR67" s="361">
        <f>AH67+'[1]PPTO AL 31 DE JULIO  2016'!AB67</f>
        <v>4769019.33</v>
      </c>
      <c r="AS67" s="369">
        <f>AK67+'[1]PPTO AL 31 DE JULIO  2016'!AC67</f>
        <v>36174443.660000004</v>
      </c>
      <c r="AT67" s="371">
        <f t="shared" si="68"/>
        <v>0.14481921683094051</v>
      </c>
      <c r="AU67" s="371">
        <f t="shared" si="69"/>
        <v>0.24442910294570031</v>
      </c>
      <c r="AV67" s="758">
        <v>19916320.309999999</v>
      </c>
      <c r="AW67" s="807">
        <f t="shared" si="1"/>
        <v>16258123.350000005</v>
      </c>
      <c r="AX67" s="802">
        <f t="shared" si="2"/>
        <v>16258123.350000005</v>
      </c>
    </row>
    <row r="68" spans="1:51" s="47" customFormat="1" ht="14.4" x14ac:dyDescent="0.35">
      <c r="A68" s="583">
        <v>104</v>
      </c>
      <c r="B68" s="570" t="s">
        <v>67</v>
      </c>
      <c r="C68" s="571">
        <f>SUM(C69:C75)</f>
        <v>93258592</v>
      </c>
      <c r="D68" s="571">
        <f>SUM(D69:D75)</f>
        <v>0</v>
      </c>
      <c r="E68" s="581">
        <f>SUM(E69:E75)</f>
        <v>0</v>
      </c>
      <c r="F68" s="581"/>
      <c r="G68" s="581"/>
      <c r="H68" s="581">
        <f>SUM(H69:H75)</f>
        <v>0</v>
      </c>
      <c r="I68" s="579">
        <f t="shared" si="16"/>
        <v>93258592</v>
      </c>
      <c r="J68" s="573">
        <f>SUM(J69:J75)</f>
        <v>0</v>
      </c>
      <c r="K68" s="574">
        <f t="shared" ref="K68:W68" si="97">SUM(K69:K75)</f>
        <v>381500</v>
      </c>
      <c r="L68" s="575">
        <f t="shared" si="97"/>
        <v>0</v>
      </c>
      <c r="M68" s="576">
        <f t="shared" si="97"/>
        <v>0</v>
      </c>
      <c r="N68" s="575">
        <f t="shared" si="97"/>
        <v>0</v>
      </c>
      <c r="O68" s="576">
        <f t="shared" si="97"/>
        <v>0</v>
      </c>
      <c r="P68" s="575">
        <f t="shared" si="97"/>
        <v>0</v>
      </c>
      <c r="Q68" s="576">
        <f t="shared" si="97"/>
        <v>0</v>
      </c>
      <c r="R68" s="575">
        <f t="shared" si="97"/>
        <v>0</v>
      </c>
      <c r="S68" s="576">
        <f t="shared" si="97"/>
        <v>0</v>
      </c>
      <c r="T68" s="575">
        <f>SUM(T69:T75)</f>
        <v>0</v>
      </c>
      <c r="U68" s="576">
        <f>SUM(U69:U75)</f>
        <v>0</v>
      </c>
      <c r="V68" s="577">
        <f t="shared" si="97"/>
        <v>0</v>
      </c>
      <c r="W68" s="575">
        <f t="shared" si="97"/>
        <v>0</v>
      </c>
      <c r="X68" s="577">
        <f t="shared" ref="X68:AA68" si="98">SUM(X69:X75)</f>
        <v>0</v>
      </c>
      <c r="Y68" s="575">
        <f t="shared" si="98"/>
        <v>0</v>
      </c>
      <c r="Z68" s="577">
        <f t="shared" si="98"/>
        <v>0</v>
      </c>
      <c r="AA68" s="575">
        <f t="shared" si="98"/>
        <v>0</v>
      </c>
      <c r="AB68" s="575"/>
      <c r="AC68" s="775"/>
      <c r="AD68" s="578">
        <f t="shared" ref="AD68:AK68" si="99">SUM(AD69:AD75)</f>
        <v>0</v>
      </c>
      <c r="AE68" s="571">
        <f t="shared" si="99"/>
        <v>381500</v>
      </c>
      <c r="AF68" s="579">
        <f t="shared" si="99"/>
        <v>92877092</v>
      </c>
      <c r="AG68" s="687">
        <f t="shared" si="99"/>
        <v>17083208.919999998</v>
      </c>
      <c r="AH68" s="579">
        <f t="shared" si="99"/>
        <v>10838707.479999999</v>
      </c>
      <c r="AI68" s="579">
        <f t="shared" ref="AI68" si="100">SUM(AI69:AI75)</f>
        <v>0</v>
      </c>
      <c r="AJ68" s="579">
        <f>+AK68+AI68</f>
        <v>64955175.599999994</v>
      </c>
      <c r="AK68" s="579">
        <f t="shared" si="99"/>
        <v>64955175.599999994</v>
      </c>
      <c r="AL68" s="582">
        <f t="shared" ref="AL68:AL81" si="101">(AF68-AK68)/AF68</f>
        <v>0.30063297416762363</v>
      </c>
      <c r="AM68" s="579">
        <f t="shared" ref="AM68" si="102">SUM(AM69:AM75)</f>
        <v>58694235.490000002</v>
      </c>
      <c r="AN68" s="826">
        <f t="shared" ref="AN68:AN81" si="103">AG68/AF68</f>
        <v>0.18393350343053375</v>
      </c>
      <c r="AP68" s="361">
        <f>AF68+'[1]PPTO AL 31 DE JULIO  2016'!Z68</f>
        <v>170386092</v>
      </c>
      <c r="AQ68" s="361">
        <f>AG68+'[1]PPTO AL 31 DE JULIO  2016'!AA68</f>
        <v>29960128.919999998</v>
      </c>
      <c r="AR68" s="361">
        <f>AH68+'[1]PPTO AL 31 DE JULIO  2016'!AB68</f>
        <v>53395533.479999997</v>
      </c>
      <c r="AS68" s="369">
        <f>AK68+'[1]PPTO AL 31 DE JULIO  2016'!AC68</f>
        <v>87030429.599999994</v>
      </c>
      <c r="AT68" s="371">
        <f t="shared" si="68"/>
        <v>0.17583670455919606</v>
      </c>
      <c r="AU68" s="371">
        <f t="shared" si="69"/>
        <v>0.48921635223607329</v>
      </c>
      <c r="AV68" s="758">
        <v>54325541.740000002</v>
      </c>
      <c r="AW68" s="807">
        <f t="shared" si="1"/>
        <v>10629633.859999992</v>
      </c>
      <c r="AX68" s="802">
        <f t="shared" si="2"/>
        <v>10629633.859999992</v>
      </c>
    </row>
    <row r="69" spans="1:51" ht="15" hidden="1" customHeight="1" x14ac:dyDescent="0.35">
      <c r="A69" s="409">
        <v>10401</v>
      </c>
      <c r="B69" s="701" t="s">
        <v>68</v>
      </c>
      <c r="C69" s="689">
        <v>0</v>
      </c>
      <c r="D69" s="689">
        <v>0</v>
      </c>
      <c r="I69" s="70">
        <f t="shared" si="16"/>
        <v>0</v>
      </c>
      <c r="J69" s="690">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76"/>
      <c r="AD69" s="63">
        <f>J69+L69+N69+P69+R69+W69</f>
        <v>0</v>
      </c>
      <c r="AE69" s="691">
        <f>K69+M69+O69+Q69+S69+V69</f>
        <v>0</v>
      </c>
      <c r="AF69" s="72">
        <f>I69+AD69-AE69</f>
        <v>0</v>
      </c>
      <c r="AG69" s="692">
        <v>0</v>
      </c>
      <c r="AH69" s="72">
        <v>0</v>
      </c>
      <c r="AI69" s="72"/>
      <c r="AJ69" s="72">
        <f t="shared" si="74"/>
        <v>0</v>
      </c>
      <c r="AK69" s="297">
        <f t="shared" si="71"/>
        <v>0</v>
      </c>
      <c r="AL69" s="257" t="e">
        <f t="shared" si="101"/>
        <v>#DIV/0!</v>
      </c>
      <c r="AM69" s="72">
        <v>0</v>
      </c>
      <c r="AN69" s="825" t="e">
        <f t="shared" si="103"/>
        <v>#DIV/0!</v>
      </c>
      <c r="AP69" s="361">
        <f>AF69+'[1]PPTO AL 31 DE JULIO  2016'!Z69</f>
        <v>0</v>
      </c>
      <c r="AQ69" s="361">
        <f>AG69+'[1]PPTO AL 31 DE JULIO  2016'!AA69</f>
        <v>0</v>
      </c>
      <c r="AR69" s="361">
        <f>AH69+'[1]PPTO AL 31 DE JULIO  2016'!AB69</f>
        <v>0</v>
      </c>
      <c r="AS69" s="369">
        <f>AK69+'[1]PPTO AL 31 DE JULIO  2016'!AC69</f>
        <v>0</v>
      </c>
      <c r="AT69" s="371" t="e">
        <f t="shared" si="68"/>
        <v>#DIV/0!</v>
      </c>
      <c r="AU69" s="371" t="e">
        <f t="shared" si="69"/>
        <v>#DIV/0!</v>
      </c>
      <c r="AV69" s="758"/>
      <c r="AW69" s="807">
        <f t="shared" si="1"/>
        <v>0</v>
      </c>
      <c r="AX69" s="802">
        <f t="shared" si="2"/>
        <v>0</v>
      </c>
    </row>
    <row r="70" spans="1:51" ht="15" hidden="1" customHeight="1" x14ac:dyDescent="0.35">
      <c r="A70" s="409" t="s">
        <v>522</v>
      </c>
      <c r="B70" s="701" t="s">
        <v>69</v>
      </c>
      <c r="C70" s="504">
        <v>0</v>
      </c>
      <c r="D70" s="689">
        <v>0</v>
      </c>
      <c r="I70" s="70">
        <f t="shared" si="16"/>
        <v>0</v>
      </c>
      <c r="J70" s="690">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76"/>
      <c r="AD70" s="63">
        <f>J70+L70+N70+P70+R70+W70+T70</f>
        <v>0</v>
      </c>
      <c r="AE70" s="691">
        <f>K70+M70+O70+Q70+S70+V70+U70</f>
        <v>0</v>
      </c>
      <c r="AF70" s="72">
        <f>I70+AD70-AE70</f>
        <v>0</v>
      </c>
      <c r="AG70" s="692">
        <f>IFERROR(+VLOOKUP(A70,'Base de Datos'!$A$1:$G$84,7,0),0)</f>
        <v>0</v>
      </c>
      <c r="AH70" s="72">
        <f>IFERROR(+VLOOKUP(A70,'Base de Datos'!$A$1:$G$84,6,0),0)</f>
        <v>0</v>
      </c>
      <c r="AI70" s="72">
        <f>IFERROR(+VLOOKUP(A70,'Base de Datos'!$A$1:$G$84,8,0),0)</f>
        <v>0</v>
      </c>
      <c r="AJ70" s="72">
        <f>+AK70+AI70</f>
        <v>0</v>
      </c>
      <c r="AK70" s="297">
        <f t="shared" si="71"/>
        <v>0</v>
      </c>
      <c r="AL70" s="257">
        <f t="shared" ref="AL70:AL75" si="104">IFERROR(((AF70-AK70)/AF70),0)</f>
        <v>0</v>
      </c>
      <c r="AM70" s="72">
        <f>IFERROR(+VLOOKUP(F70,'Base de Datos'!$A$1:$G$84,6,0),0)</f>
        <v>0</v>
      </c>
      <c r="AN70" s="825">
        <f t="shared" ref="AN70:AN75" si="105">IFERROR(+(AG70/AF70),0)</f>
        <v>0</v>
      </c>
      <c r="AP70" s="361">
        <f>AF70+'[1]PPTO AL 31 DE JULIO  2016'!Z70</f>
        <v>0</v>
      </c>
      <c r="AQ70" s="361">
        <f>AG70+'[1]PPTO AL 31 DE JULIO  2016'!AA70</f>
        <v>0</v>
      </c>
      <c r="AR70" s="361">
        <f>AH70+'[1]PPTO AL 31 DE JULIO  2016'!AB70</f>
        <v>0</v>
      </c>
      <c r="AS70" s="369">
        <f>AK70+'[1]PPTO AL 31 DE JULIO  2016'!AC70</f>
        <v>0</v>
      </c>
      <c r="AT70" s="371" t="e">
        <f t="shared" si="68"/>
        <v>#DIV/0!</v>
      </c>
      <c r="AU70" s="371" t="e">
        <f t="shared" si="69"/>
        <v>#DIV/0!</v>
      </c>
      <c r="AV70" s="758"/>
      <c r="AW70" s="807">
        <f t="shared" si="1"/>
        <v>0</v>
      </c>
      <c r="AX70" s="802">
        <f t="shared" si="2"/>
        <v>0</v>
      </c>
    </row>
    <row r="71" spans="1:51" ht="15" hidden="1" customHeight="1" x14ac:dyDescent="0.35">
      <c r="A71" s="409">
        <v>10403</v>
      </c>
      <c r="B71" s="703" t="s">
        <v>70</v>
      </c>
      <c r="C71" s="689">
        <v>0</v>
      </c>
      <c r="D71" s="689">
        <v>0</v>
      </c>
      <c r="I71" s="70">
        <f t="shared" si="16"/>
        <v>0</v>
      </c>
      <c r="J71" s="690">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76"/>
      <c r="AD71" s="63">
        <f>J71+L71+N71+P71+R71+W71+T71</f>
        <v>0</v>
      </c>
      <c r="AE71" s="691">
        <f>K71+M71+O71+Q71+S71+V71+U71</f>
        <v>0</v>
      </c>
      <c r="AF71" s="72">
        <f>I71+AD71-AE71</f>
        <v>0</v>
      </c>
      <c r="AG71" s="692">
        <v>0</v>
      </c>
      <c r="AH71" s="72">
        <v>0</v>
      </c>
      <c r="AI71" s="72">
        <f>IFERROR(+VLOOKUP(A71,'Base de Datos'!$A$1:$G$84,8,0),0)</f>
        <v>0</v>
      </c>
      <c r="AJ71" s="72">
        <f t="shared" si="74"/>
        <v>0</v>
      </c>
      <c r="AK71" s="297">
        <f t="shared" si="71"/>
        <v>0</v>
      </c>
      <c r="AL71" s="257">
        <f t="shared" si="104"/>
        <v>0</v>
      </c>
      <c r="AM71" s="72">
        <v>0</v>
      </c>
      <c r="AN71" s="825">
        <f t="shared" si="105"/>
        <v>0</v>
      </c>
      <c r="AP71" s="361">
        <f>AF71+'[1]PPTO AL 31 DE JULIO  2016'!Z71</f>
        <v>0</v>
      </c>
      <c r="AQ71" s="361">
        <f>AG71+'[1]PPTO AL 31 DE JULIO  2016'!AA71</f>
        <v>0</v>
      </c>
      <c r="AR71" s="361">
        <f>AH71+'[1]PPTO AL 31 DE JULIO  2016'!AB71</f>
        <v>0</v>
      </c>
      <c r="AS71" s="369">
        <f>AK71+'[1]PPTO AL 31 DE JULIO  2016'!AC71</f>
        <v>0</v>
      </c>
      <c r="AT71" s="371" t="e">
        <f t="shared" si="68"/>
        <v>#DIV/0!</v>
      </c>
      <c r="AU71" s="371" t="e">
        <f t="shared" si="69"/>
        <v>#DIV/0!</v>
      </c>
      <c r="AV71" s="758"/>
      <c r="AW71" s="807">
        <f t="shared" si="1"/>
        <v>0</v>
      </c>
      <c r="AX71" s="802">
        <f t="shared" si="2"/>
        <v>0</v>
      </c>
    </row>
    <row r="72" spans="1:51" ht="15" x14ac:dyDescent="0.35">
      <c r="A72" s="409" t="s">
        <v>523</v>
      </c>
      <c r="B72" s="701" t="s">
        <v>71</v>
      </c>
      <c r="C72" s="818">
        <v>54437532</v>
      </c>
      <c r="D72" s="689">
        <v>0</v>
      </c>
      <c r="I72" s="70">
        <f t="shared" si="16"/>
        <v>54437532</v>
      </c>
      <c r="J72" s="690">
        <v>0</v>
      </c>
      <c r="K72" s="45">
        <v>381500</v>
      </c>
      <c r="L72" s="26"/>
      <c r="M72" s="27"/>
      <c r="N72" s="38">
        <v>0</v>
      </c>
      <c r="O72" s="39">
        <v>0</v>
      </c>
      <c r="P72" s="26">
        <v>0</v>
      </c>
      <c r="Q72" s="27"/>
      <c r="R72" s="38">
        <v>0</v>
      </c>
      <c r="S72" s="39"/>
      <c r="T72" s="38">
        <v>0</v>
      </c>
      <c r="U72" s="39">
        <v>0</v>
      </c>
      <c r="V72" s="19">
        <v>0</v>
      </c>
      <c r="W72" s="38">
        <v>0</v>
      </c>
      <c r="X72" s="19">
        <v>0</v>
      </c>
      <c r="Y72" s="38">
        <v>0</v>
      </c>
      <c r="Z72" s="19">
        <v>0</v>
      </c>
      <c r="AA72" s="38">
        <v>0</v>
      </c>
      <c r="AB72" s="38"/>
      <c r="AC72" s="776"/>
      <c r="AD72" s="63">
        <f t="shared" ref="AD72:AD75" si="106">J72+L72+N72+P72+R72+T72+V72+X72+Z72</f>
        <v>0</v>
      </c>
      <c r="AE72" s="762">
        <f t="shared" ref="AE72:AE75" si="107">K72+M72+O72+Q72+S72+U72+W72+Y72+AA72</f>
        <v>381500</v>
      </c>
      <c r="AF72" s="180">
        <f>C72+AD72-AE72</f>
        <v>54056032</v>
      </c>
      <c r="AG72" s="692">
        <f>IFERROR(+VLOOKUP(A72,'Base de Datos'!$A$1:$G$100,7,0),0)</f>
        <v>0</v>
      </c>
      <c r="AH72" s="72">
        <f>IFERROR(+VLOOKUP(A72,'Base de Datos'!$A$1:$G$100,6,0),0)</f>
        <v>0</v>
      </c>
      <c r="AI72" s="72">
        <f>IFERROR(+VLOOKUP(A72,'Base de Datos'!$A$1:$H$100,8,0),0)</f>
        <v>0</v>
      </c>
      <c r="AJ72" s="72">
        <f>+AK72+AI72</f>
        <v>54056032</v>
      </c>
      <c r="AK72" s="297">
        <f t="shared" si="71"/>
        <v>54056032</v>
      </c>
      <c r="AL72" s="257">
        <f t="shared" si="104"/>
        <v>0</v>
      </c>
      <c r="AM72" s="72">
        <f>IFERROR(+VLOOKUP(A72,'Base de Datos'!$A$1:$N$84,11,0),0)</f>
        <v>50000000.729999997</v>
      </c>
      <c r="AN72" s="825">
        <f t="shared" si="105"/>
        <v>0</v>
      </c>
      <c r="AP72" s="361">
        <f>AF72+'[1]PPTO AL 31 DE JULIO  2016'!Z72</f>
        <v>79706032</v>
      </c>
      <c r="AQ72" s="361">
        <f>AG72+'[1]PPTO AL 31 DE JULIO  2016'!AA72</f>
        <v>0</v>
      </c>
      <c r="AR72" s="361">
        <f>AH72+'[1]PPTO AL 31 DE JULIO  2016'!AB72</f>
        <v>25650000</v>
      </c>
      <c r="AS72" s="369">
        <f>AK72+'[1]PPTO AL 31 DE JULIO  2016'!AC72</f>
        <v>54056032</v>
      </c>
      <c r="AT72" s="371">
        <f t="shared" si="68"/>
        <v>0</v>
      </c>
      <c r="AU72" s="371">
        <f t="shared" si="69"/>
        <v>0.32180751389054219</v>
      </c>
      <c r="AV72" s="758">
        <v>0</v>
      </c>
      <c r="AW72" s="807">
        <f t="shared" si="1"/>
        <v>54056032</v>
      </c>
      <c r="AX72" s="802">
        <f t="shared" si="2"/>
        <v>54056032</v>
      </c>
    </row>
    <row r="73" spans="1:51" ht="15" x14ac:dyDescent="0.35">
      <c r="A73" s="409" t="s">
        <v>524</v>
      </c>
      <c r="B73" s="701" t="s">
        <v>72</v>
      </c>
      <c r="C73" s="818">
        <v>25000000</v>
      </c>
      <c r="D73" s="689">
        <v>0</v>
      </c>
      <c r="I73" s="70">
        <f t="shared" si="16"/>
        <v>25000000</v>
      </c>
      <c r="J73" s="690">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76"/>
      <c r="AD73" s="63">
        <f t="shared" si="106"/>
        <v>0</v>
      </c>
      <c r="AE73" s="762">
        <f>K73+M73+O73+Q73+S73+U73+W73+Y73+AA73+AC73</f>
        <v>0</v>
      </c>
      <c r="AF73" s="180">
        <f>C73+AD73-AE73</f>
        <v>25000000</v>
      </c>
      <c r="AG73" s="692">
        <f>IFERROR(+VLOOKUP(A73,'Base de Datos'!$A$1:$G$100,7,0),0)</f>
        <v>11152889.82</v>
      </c>
      <c r="AH73" s="72">
        <f>IFERROR(+VLOOKUP(A73,'Base de Datos'!$A$1:$G$100,6,0),0)</f>
        <v>5576444.9100000001</v>
      </c>
      <c r="AI73" s="72">
        <f>IFERROR(+VLOOKUP(A73,'Base de Datos'!$A$1:$H$100,8,0),0)</f>
        <v>0</v>
      </c>
      <c r="AJ73" s="72">
        <f>+AK73+AI73</f>
        <v>8270665.2699999996</v>
      </c>
      <c r="AK73" s="297">
        <f t="shared" si="71"/>
        <v>8270665.2699999996</v>
      </c>
      <c r="AL73" s="257">
        <f t="shared" si="104"/>
        <v>0.66917338920000002</v>
      </c>
      <c r="AM73" s="72">
        <f>IFERROR(+VLOOKUP(A73,'Base de Datos'!$A$1:$N$84,11,0),0)</f>
        <v>8270665.2699999996</v>
      </c>
      <c r="AN73" s="825">
        <f t="shared" si="105"/>
        <v>0.44611559280000002</v>
      </c>
      <c r="AP73" s="361">
        <f>AF73+'[1]PPTO AL 31 DE JULIO  2016'!Z73</f>
        <v>25000000</v>
      </c>
      <c r="AQ73" s="361">
        <f>AG73+'[1]PPTO AL 31 DE JULIO  2016'!AA73</f>
        <v>11152889.82</v>
      </c>
      <c r="AR73" s="361">
        <f>AH73+'[1]PPTO AL 31 DE JULIO  2016'!AB73</f>
        <v>5576444.9100000001</v>
      </c>
      <c r="AS73" s="369">
        <f>AK73+'[1]PPTO AL 31 DE JULIO  2016'!AC73</f>
        <v>8270665.2699999996</v>
      </c>
      <c r="AT73" s="371">
        <f t="shared" si="68"/>
        <v>0.44611559280000002</v>
      </c>
      <c r="AU73" s="371">
        <f t="shared" si="69"/>
        <v>0.66917338920000002</v>
      </c>
      <c r="AV73" s="758">
        <v>41124000</v>
      </c>
      <c r="AW73" s="807">
        <f t="shared" si="1"/>
        <v>-32853334.73</v>
      </c>
      <c r="AX73" s="802">
        <f t="shared" si="2"/>
        <v>-32853334.73</v>
      </c>
    </row>
    <row r="74" spans="1:51" ht="15" x14ac:dyDescent="0.35">
      <c r="A74" s="409" t="s">
        <v>525</v>
      </c>
      <c r="B74" s="701" t="s">
        <v>73</v>
      </c>
      <c r="C74" s="818">
        <v>13598565</v>
      </c>
      <c r="D74" s="704">
        <v>0</v>
      </c>
      <c r="E74" s="12"/>
      <c r="F74" s="12"/>
      <c r="G74" s="12"/>
      <c r="H74" s="12"/>
      <c r="I74" s="72">
        <f t="shared" si="16"/>
        <v>13598565</v>
      </c>
      <c r="J74" s="690">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76"/>
      <c r="AD74" s="63">
        <f t="shared" si="106"/>
        <v>0</v>
      </c>
      <c r="AE74" s="762">
        <f t="shared" si="107"/>
        <v>0</v>
      </c>
      <c r="AF74" s="180">
        <f>C74+AD74-AE74</f>
        <v>13598565</v>
      </c>
      <c r="AG74" s="692">
        <f>IFERROR(+VLOOKUP(A74,'Base de Datos'!$A$1:$G$100,7,0),0)</f>
        <v>5871751.2000000002</v>
      </c>
      <c r="AH74" s="72">
        <f>IFERROR(+VLOOKUP(A74,'Base de Datos'!$A$1:$G$100,6,0),0)</f>
        <v>5098335.47</v>
      </c>
      <c r="AI74" s="72">
        <f>IFERROR(+VLOOKUP(A74,'Base de Datos'!$A$1:$H$100,8,0),0)</f>
        <v>0</v>
      </c>
      <c r="AJ74" s="72">
        <f>+AK74+AI74</f>
        <v>2628478.33</v>
      </c>
      <c r="AK74" s="297">
        <f>AF74-AG74-AH74</f>
        <v>2628478.33</v>
      </c>
      <c r="AL74" s="257">
        <f t="shared" si="104"/>
        <v>0.80670913953053136</v>
      </c>
      <c r="AM74" s="72">
        <f>IFERROR(+VLOOKUP(A74,'Base de Datos'!$A$1:$N$84,11,0),0)</f>
        <v>423569.49</v>
      </c>
      <c r="AN74" s="825">
        <f t="shared" si="105"/>
        <v>0.43179197216765153</v>
      </c>
      <c r="AP74" s="361">
        <f>AF74+'[1]PPTO AL 31 DE JULIO  2016'!Z74</f>
        <v>65387565</v>
      </c>
      <c r="AQ74" s="361">
        <f>AG74+'[1]PPTO AL 31 DE JULIO  2016'!AA74</f>
        <v>18748671.199999999</v>
      </c>
      <c r="AR74" s="361">
        <f>AH74+'[1]PPTO AL 31 DE JULIO  2016'!AB74</f>
        <v>22005161.469999999</v>
      </c>
      <c r="AS74" s="369">
        <f>AK74+'[1]PPTO AL 31 DE JULIO  2016'!AC74</f>
        <v>24633732.329999998</v>
      </c>
      <c r="AT74" s="371">
        <f t="shared" si="68"/>
        <v>0.28673144809720319</v>
      </c>
      <c r="AU74" s="371">
        <f t="shared" si="69"/>
        <v>0.62326579480364508</v>
      </c>
      <c r="AV74" s="758">
        <v>12221999.939999999</v>
      </c>
      <c r="AW74" s="807">
        <f t="shared" si="1"/>
        <v>-9593521.6099999994</v>
      </c>
      <c r="AX74" s="802">
        <f t="shared" si="2"/>
        <v>-9593521.6099999994</v>
      </c>
    </row>
    <row r="75" spans="1:51" ht="14.4" x14ac:dyDescent="0.35">
      <c r="A75" s="409" t="s">
        <v>526</v>
      </c>
      <c r="B75" s="701" t="s">
        <v>74</v>
      </c>
      <c r="C75" s="504">
        <v>222495</v>
      </c>
      <c r="D75" s="689">
        <v>0</v>
      </c>
      <c r="I75" s="70">
        <f t="shared" si="16"/>
        <v>222495</v>
      </c>
      <c r="J75" s="690">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76"/>
      <c r="AD75" s="63">
        <f t="shared" si="106"/>
        <v>0</v>
      </c>
      <c r="AE75" s="762">
        <f t="shared" si="107"/>
        <v>0</v>
      </c>
      <c r="AF75" s="180">
        <f>C75+AD75-AE75</f>
        <v>222495</v>
      </c>
      <c r="AG75" s="692">
        <f>IFERROR(+VLOOKUP(A75,'Base de Datos'!$A$1:$G$100,7,0),0)</f>
        <v>58567.9</v>
      </c>
      <c r="AH75" s="72">
        <f>IFERROR(+VLOOKUP(A75,'Base de Datos'!$A$1:$G$100,6,0),0)</f>
        <v>163927.1</v>
      </c>
      <c r="AI75" s="72">
        <f>IFERROR(+VLOOKUP(A75,'Base de Datos'!$A$1:$H$100,8,0),0)</f>
        <v>0</v>
      </c>
      <c r="AJ75" s="72">
        <f>+AK75+AI75</f>
        <v>0</v>
      </c>
      <c r="AK75" s="297">
        <f t="shared" si="71"/>
        <v>0</v>
      </c>
      <c r="AL75" s="257">
        <f t="shared" si="104"/>
        <v>1</v>
      </c>
      <c r="AM75" s="72">
        <f>IFERROR(+VLOOKUP(A75,'Base de Datos'!$A$1:$N$84,11,0),0)</f>
        <v>0</v>
      </c>
      <c r="AN75" s="825">
        <f t="shared" si="105"/>
        <v>0.26323243218948739</v>
      </c>
      <c r="AP75" s="361">
        <f>AF75+'[1]PPTO AL 31 DE JULIO  2016'!Z75</f>
        <v>292495</v>
      </c>
      <c r="AQ75" s="361">
        <f>AG75+'[1]PPTO AL 31 DE JULIO  2016'!AA75</f>
        <v>58567.9</v>
      </c>
      <c r="AR75" s="361">
        <f>AH75+'[1]PPTO AL 31 DE JULIO  2016'!AB75</f>
        <v>163927.1</v>
      </c>
      <c r="AS75" s="369">
        <f>AK75+'[1]PPTO AL 31 DE JULIO  2016'!AC75</f>
        <v>70000</v>
      </c>
      <c r="AT75" s="371">
        <f t="shared" si="68"/>
        <v>0.20023555958221509</v>
      </c>
      <c r="AU75" s="371">
        <f t="shared" si="69"/>
        <v>0.76067966973794421</v>
      </c>
      <c r="AV75" s="758">
        <v>979541.8</v>
      </c>
      <c r="AW75" s="807">
        <f t="shared" si="1"/>
        <v>-979541.8</v>
      </c>
      <c r="AX75" s="802">
        <f t="shared" si="2"/>
        <v>-979541.8</v>
      </c>
    </row>
    <row r="76" spans="1:51" s="47" customFormat="1" ht="14.4" x14ac:dyDescent="0.35">
      <c r="A76" s="569">
        <v>105</v>
      </c>
      <c r="B76" s="570" t="s">
        <v>75</v>
      </c>
      <c r="C76" s="571">
        <f>SUM(C77:C80)</f>
        <v>10402000</v>
      </c>
      <c r="D76" s="571">
        <f>SUM(D77:D80)</f>
        <v>0</v>
      </c>
      <c r="E76" s="581">
        <f>SUM(E77:E80)</f>
        <v>0</v>
      </c>
      <c r="F76" s="581"/>
      <c r="G76" s="581"/>
      <c r="H76" s="581">
        <f>SUM(H77:H80)</f>
        <v>0</v>
      </c>
      <c r="I76" s="579">
        <f t="shared" si="16"/>
        <v>10402000</v>
      </c>
      <c r="J76" s="573">
        <f>SUM(J77:J80)</f>
        <v>0</v>
      </c>
      <c r="K76" s="574">
        <f t="shared" ref="K76:W76" si="108">SUM(K77:K80)</f>
        <v>0</v>
      </c>
      <c r="L76" s="575">
        <f t="shared" si="108"/>
        <v>0</v>
      </c>
      <c r="M76" s="576">
        <f t="shared" si="108"/>
        <v>0</v>
      </c>
      <c r="N76" s="575">
        <f t="shared" si="108"/>
        <v>42000000</v>
      </c>
      <c r="O76" s="576">
        <f t="shared" si="108"/>
        <v>0</v>
      </c>
      <c r="P76" s="575">
        <f t="shared" si="108"/>
        <v>0</v>
      </c>
      <c r="Q76" s="576">
        <f t="shared" si="108"/>
        <v>0</v>
      </c>
      <c r="R76" s="575">
        <f t="shared" si="108"/>
        <v>0</v>
      </c>
      <c r="S76" s="576">
        <f t="shared" si="108"/>
        <v>0</v>
      </c>
      <c r="T76" s="575">
        <f>SUM(T77:T80)</f>
        <v>0</v>
      </c>
      <c r="U76" s="576">
        <f>SUM(U77:U80)</f>
        <v>0</v>
      </c>
      <c r="V76" s="577">
        <f t="shared" si="108"/>
        <v>0</v>
      </c>
      <c r="W76" s="575">
        <f t="shared" si="108"/>
        <v>0</v>
      </c>
      <c r="X76" s="577">
        <f t="shared" ref="X76:AA76" si="109">SUM(X77:X80)</f>
        <v>0</v>
      </c>
      <c r="Y76" s="575">
        <f t="shared" si="109"/>
        <v>0</v>
      </c>
      <c r="Z76" s="577">
        <f t="shared" si="109"/>
        <v>0</v>
      </c>
      <c r="AA76" s="575">
        <f t="shared" si="109"/>
        <v>0</v>
      </c>
      <c r="AB76" s="575"/>
      <c r="AC76" s="775"/>
      <c r="AD76" s="578">
        <f t="shared" ref="AD76:AK76" si="110">SUM(AD77:AD80)</f>
        <v>42000000</v>
      </c>
      <c r="AE76" s="571">
        <f t="shared" si="110"/>
        <v>0</v>
      </c>
      <c r="AF76" s="579">
        <f t="shared" si="110"/>
        <v>52402000</v>
      </c>
      <c r="AG76" s="687">
        <f t="shared" si="110"/>
        <v>2417435</v>
      </c>
      <c r="AH76" s="592">
        <f t="shared" si="110"/>
        <v>1737065</v>
      </c>
      <c r="AI76" s="592">
        <f t="shared" ref="AI76" si="111">SUM(AI77:AI80)</f>
        <v>0</v>
      </c>
      <c r="AJ76" s="592">
        <f>+AK76+AI7</f>
        <v>48247500</v>
      </c>
      <c r="AK76" s="579">
        <f t="shared" si="110"/>
        <v>48247500</v>
      </c>
      <c r="AL76" s="582">
        <f t="shared" si="101"/>
        <v>7.9281325140261816E-2</v>
      </c>
      <c r="AM76" s="592">
        <f t="shared" ref="AM76" si="112">SUM(AM77:AM80)</f>
        <v>23647000</v>
      </c>
      <c r="AN76" s="826">
        <f t="shared" si="103"/>
        <v>4.613249494294111E-2</v>
      </c>
      <c r="AP76" s="361">
        <f>AF76+'[1]PPTO AL 31 DE JULIO  2016'!Z76</f>
        <v>93111000</v>
      </c>
      <c r="AQ76" s="361">
        <f>AG76+'[1]PPTO AL 31 DE JULIO  2016'!AA76</f>
        <v>7778062.4400000004</v>
      </c>
      <c r="AR76" s="361">
        <f>AH76+'[1]PPTO AL 31 DE JULIO  2016'!AB76</f>
        <v>15099061.66</v>
      </c>
      <c r="AS76" s="369">
        <f>AK76+'[1]PPTO AL 31 DE JULIO  2016'!AC76</f>
        <v>70233875.900000006</v>
      </c>
      <c r="AT76" s="371">
        <f t="shared" si="68"/>
        <v>8.3535376486129465E-2</v>
      </c>
      <c r="AU76" s="371">
        <f t="shared" si="69"/>
        <v>0.24569733006841299</v>
      </c>
      <c r="AV76" s="758">
        <v>480834</v>
      </c>
      <c r="AW76" s="807">
        <f t="shared" ref="AW76:AW139" si="113">+AK76-AV76</f>
        <v>47766666</v>
      </c>
      <c r="AX76" s="802"/>
    </row>
    <row r="77" spans="1:51" ht="15" x14ac:dyDescent="0.35">
      <c r="A77" s="409" t="s">
        <v>527</v>
      </c>
      <c r="B77" s="701" t="s">
        <v>76</v>
      </c>
      <c r="C77" s="818">
        <v>1030000</v>
      </c>
      <c r="D77" s="689">
        <v>0</v>
      </c>
      <c r="I77" s="70">
        <f t="shared" si="16"/>
        <v>1030000</v>
      </c>
      <c r="J77" s="690">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76"/>
      <c r="AD77" s="63">
        <f t="shared" ref="AD77:AD80" si="114">J77+L77+N77+P77+R77+T77+V77+X77+Z77</f>
        <v>0</v>
      </c>
      <c r="AE77" s="762">
        <f t="shared" ref="AE77:AE80" si="115">K77+M77+O77+Q77+S77+U77+W77+Y77+AA77</f>
        <v>0</v>
      </c>
      <c r="AF77" s="180">
        <f>C77+AD77-AE77</f>
        <v>1030000</v>
      </c>
      <c r="AG77" s="692">
        <f>IFERROR(+VLOOKUP(A77,'Base de Datos'!$A$1:$G$100,7,0),0)</f>
        <v>150535</v>
      </c>
      <c r="AH77" s="72">
        <f>IFERROR(+VLOOKUP(A77,'Base de Datos'!$A$1:$G$100,6,0),0)</f>
        <v>31465</v>
      </c>
      <c r="AI77" s="72">
        <f>IFERROR(+VLOOKUP(A77,'Base de Datos'!$A$1:$H$100,8,0),0)</f>
        <v>0</v>
      </c>
      <c r="AJ77" s="72">
        <f t="shared" ref="AJ77:AJ82" si="116">+AK77+AI77</f>
        <v>848000</v>
      </c>
      <c r="AK77" s="297">
        <f t="shared" si="71"/>
        <v>848000</v>
      </c>
      <c r="AL77" s="257">
        <f t="shared" ref="AL77:AL80" si="117">IFERROR(((AF77-AK77)/AF77),0)</f>
        <v>0.1766990291262136</v>
      </c>
      <c r="AM77" s="72">
        <f>IFERROR(+VLOOKUP(A77,'Base de Datos'!$A$1:$N$84,11,0),0)</f>
        <v>590500</v>
      </c>
      <c r="AN77" s="825">
        <f t="shared" ref="AN77:AN80" si="118">IFERROR(+(AG77/AF77),0)</f>
        <v>0.14615048543689321</v>
      </c>
      <c r="AP77" s="361">
        <f>AF77+'[1]PPTO AL 31 DE JULIO  2016'!Z77</f>
        <v>2030000</v>
      </c>
      <c r="AQ77" s="361">
        <f>AG77+'[1]PPTO AL 31 DE JULIO  2016'!AA77</f>
        <v>150535</v>
      </c>
      <c r="AR77" s="361">
        <f>AH77+'[1]PPTO AL 31 DE JULIO  2016'!AB77</f>
        <v>31465</v>
      </c>
      <c r="AS77" s="369">
        <f>AK77+'[1]PPTO AL 31 DE JULIO  2016'!AC77</f>
        <v>1848000</v>
      </c>
      <c r="AT77" s="371">
        <f t="shared" si="68"/>
        <v>7.4155172413793102E-2</v>
      </c>
      <c r="AU77" s="371">
        <f t="shared" si="69"/>
        <v>8.9655172413793102E-2</v>
      </c>
      <c r="AV77" s="758">
        <v>480834</v>
      </c>
      <c r="AW77" s="807">
        <f t="shared" si="113"/>
        <v>367166</v>
      </c>
      <c r="AX77" s="802">
        <f t="shared" ref="AX77:AX139" si="119">+AW77</f>
        <v>367166</v>
      </c>
    </row>
    <row r="78" spans="1:51" ht="15" x14ac:dyDescent="0.35">
      <c r="A78" s="409" t="s">
        <v>528</v>
      </c>
      <c r="B78" s="701" t="s">
        <v>77</v>
      </c>
      <c r="C78" s="818">
        <v>9372000</v>
      </c>
      <c r="D78" s="689">
        <v>0</v>
      </c>
      <c r="I78" s="70">
        <f t="shared" si="16"/>
        <v>9372000</v>
      </c>
      <c r="J78" s="690">
        <v>0</v>
      </c>
      <c r="K78" s="45">
        <v>0</v>
      </c>
      <c r="L78" s="26">
        <v>0</v>
      </c>
      <c r="M78" s="27">
        <v>0</v>
      </c>
      <c r="N78" s="38">
        <v>3000000</v>
      </c>
      <c r="O78" s="39">
        <v>0</v>
      </c>
      <c r="P78" s="26"/>
      <c r="Q78" s="27">
        <v>0</v>
      </c>
      <c r="R78" s="38"/>
      <c r="S78" s="39"/>
      <c r="T78" s="38">
        <v>0</v>
      </c>
      <c r="U78" s="39">
        <v>0</v>
      </c>
      <c r="V78" s="19"/>
      <c r="W78" s="38"/>
      <c r="X78" s="19">
        <v>0</v>
      </c>
      <c r="Y78" s="38"/>
      <c r="Z78" s="19">
        <v>0</v>
      </c>
      <c r="AA78" s="38"/>
      <c r="AB78" s="38"/>
      <c r="AC78" s="776"/>
      <c r="AD78" s="63">
        <f t="shared" si="114"/>
        <v>3000000</v>
      </c>
      <c r="AE78" s="762">
        <f t="shared" si="115"/>
        <v>0</v>
      </c>
      <c r="AF78" s="180">
        <f>C78+AD78-AE78</f>
        <v>12372000</v>
      </c>
      <c r="AG78" s="692">
        <f>IFERROR(+VLOOKUP(A78,'Base de Datos'!$A$1:$G$100,7,0),0)</f>
        <v>2266900</v>
      </c>
      <c r="AH78" s="72">
        <f>IFERROR(+VLOOKUP(A78,'Base de Datos'!$A$1:$G$100,6,0),0)</f>
        <v>1705600</v>
      </c>
      <c r="AI78" s="72">
        <f>IFERROR(+VLOOKUP(A78,'Base de Datos'!$A$1:$H$100,8,0),0)</f>
        <v>0</v>
      </c>
      <c r="AJ78" s="72">
        <f t="shared" si="116"/>
        <v>8399500</v>
      </c>
      <c r="AK78" s="297">
        <f t="shared" si="71"/>
        <v>8399500</v>
      </c>
      <c r="AL78" s="257">
        <f t="shared" si="117"/>
        <v>0.32108794051083089</v>
      </c>
      <c r="AM78" s="72">
        <f>IFERROR(+VLOOKUP(A78,'Base de Datos'!$A$1:$N$84,11,0),0)</f>
        <v>3056500</v>
      </c>
      <c r="AN78" s="825">
        <f>IFERROR(+(AG78/AF78),0)</f>
        <v>0.18322825735531847</v>
      </c>
      <c r="AP78" s="361">
        <f>AF78+'[1]PPTO AL 31 DE JULIO  2016'!Z78</f>
        <v>15372000</v>
      </c>
      <c r="AQ78" s="361">
        <f>AG78+'[1]PPTO AL 31 DE JULIO  2016'!AA78</f>
        <v>2560050</v>
      </c>
      <c r="AR78" s="361">
        <f>AH78+'[1]PPTO AL 31 DE JULIO  2016'!AB78</f>
        <v>2022050</v>
      </c>
      <c r="AS78" s="369">
        <f>AK78+'[1]PPTO AL 31 DE JULIO  2016'!AC78</f>
        <v>10789900</v>
      </c>
      <c r="AT78" s="371">
        <f t="shared" si="68"/>
        <v>0.16653981264637002</v>
      </c>
      <c r="AU78" s="371">
        <f t="shared" si="69"/>
        <v>0.29808092635961486</v>
      </c>
      <c r="AV78" s="810">
        <v>0</v>
      </c>
      <c r="AW78" s="807">
        <f t="shared" si="113"/>
        <v>8399500</v>
      </c>
      <c r="AX78" s="802">
        <f t="shared" si="119"/>
        <v>8399500</v>
      </c>
      <c r="AY78" s="125"/>
    </row>
    <row r="79" spans="1:51" ht="14.4" x14ac:dyDescent="0.35">
      <c r="A79" s="409" t="s">
        <v>529</v>
      </c>
      <c r="B79" s="701" t="s">
        <v>78</v>
      </c>
      <c r="C79" s="504">
        <v>0</v>
      </c>
      <c r="D79" s="689">
        <v>0</v>
      </c>
      <c r="I79" s="70">
        <f t="shared" si="16"/>
        <v>0</v>
      </c>
      <c r="J79" s="690">
        <v>0</v>
      </c>
      <c r="K79" s="45"/>
      <c r="L79" s="26">
        <v>0</v>
      </c>
      <c r="M79" s="27"/>
      <c r="N79" s="38">
        <v>19000000</v>
      </c>
      <c r="O79" s="39">
        <v>0</v>
      </c>
      <c r="P79" s="26">
        <v>0</v>
      </c>
      <c r="Q79" s="27"/>
      <c r="R79" s="38">
        <v>0</v>
      </c>
      <c r="S79" s="39"/>
      <c r="T79" s="38"/>
      <c r="U79" s="39">
        <v>0</v>
      </c>
      <c r="V79" s="19">
        <v>0</v>
      </c>
      <c r="W79" s="38">
        <v>0</v>
      </c>
      <c r="X79" s="19">
        <v>0</v>
      </c>
      <c r="Y79" s="38">
        <v>0</v>
      </c>
      <c r="Z79" s="19">
        <v>0</v>
      </c>
      <c r="AA79" s="38">
        <v>0</v>
      </c>
      <c r="AB79" s="38"/>
      <c r="AC79" s="776"/>
      <c r="AD79" s="63">
        <f t="shared" si="114"/>
        <v>19000000</v>
      </c>
      <c r="AE79" s="762">
        <f t="shared" si="115"/>
        <v>0</v>
      </c>
      <c r="AF79" s="180">
        <f>C79+AD79-AE79</f>
        <v>19000000</v>
      </c>
      <c r="AG79" s="692">
        <f>IFERROR(+VLOOKUP(A79,'Base de Datos'!$A$1:$G$84,7,0),0)</f>
        <v>0</v>
      </c>
      <c r="AH79" s="72">
        <f>IFERROR(+VLOOKUP(A79,'Base de Datos'!$A$1:$G$84,6,0),0)</f>
        <v>0</v>
      </c>
      <c r="AI79" s="72">
        <f>IFERROR(+VLOOKUP(A79,'Base de Datos'!$A$1:$H$84,8,0),0)</f>
        <v>0</v>
      </c>
      <c r="AJ79" s="72">
        <f t="shared" si="116"/>
        <v>19000000</v>
      </c>
      <c r="AK79" s="297">
        <f t="shared" si="71"/>
        <v>19000000</v>
      </c>
      <c r="AL79" s="257">
        <f t="shared" si="117"/>
        <v>0</v>
      </c>
      <c r="AM79" s="72">
        <f>IFERROR(+VLOOKUP(A79,'Base de Datos'!$A$1:$N$84,11,0),0)</f>
        <v>10000000</v>
      </c>
      <c r="AN79" s="825">
        <f t="shared" si="118"/>
        <v>0</v>
      </c>
      <c r="AP79" s="361">
        <f>AF79+'[1]PPTO AL 31 DE JULIO  2016'!Z79</f>
        <v>32939000</v>
      </c>
      <c r="AQ79" s="361">
        <f>AG79+'[1]PPTO AL 31 DE JULIO  2016'!AA79</f>
        <v>1699410.51</v>
      </c>
      <c r="AR79" s="361">
        <f>AH79+'[1]PPTO AL 31 DE JULIO  2016'!AB79</f>
        <v>6.42</v>
      </c>
      <c r="AS79" s="369">
        <f>AK79+'[1]PPTO AL 31 DE JULIO  2016'!AC79</f>
        <v>31239583.07</v>
      </c>
      <c r="AT79" s="371">
        <f t="shared" si="68"/>
        <v>5.1592656425513826E-2</v>
      </c>
      <c r="AU79" s="371">
        <f t="shared" si="69"/>
        <v>5.1592851331248669E-2</v>
      </c>
      <c r="AV79" s="810"/>
      <c r="AW79" s="807">
        <f t="shared" si="113"/>
        <v>19000000</v>
      </c>
      <c r="AX79" s="802">
        <f t="shared" si="119"/>
        <v>19000000</v>
      </c>
    </row>
    <row r="80" spans="1:51" ht="14.4" x14ac:dyDescent="0.35">
      <c r="A80" s="409" t="s">
        <v>530</v>
      </c>
      <c r="B80" s="701" t="s">
        <v>79</v>
      </c>
      <c r="C80" s="504">
        <v>0</v>
      </c>
      <c r="D80" s="689">
        <v>0</v>
      </c>
      <c r="I80" s="70">
        <f t="shared" ref="I80:I143" si="120">SUM(C80:D80)</f>
        <v>0</v>
      </c>
      <c r="J80" s="690">
        <v>0</v>
      </c>
      <c r="K80" s="45"/>
      <c r="L80" s="26">
        <v>0</v>
      </c>
      <c r="M80" s="27"/>
      <c r="N80" s="38">
        <v>20000000</v>
      </c>
      <c r="O80" s="39">
        <v>0</v>
      </c>
      <c r="P80" s="26">
        <v>0</v>
      </c>
      <c r="Q80" s="27"/>
      <c r="R80" s="38">
        <v>0</v>
      </c>
      <c r="S80" s="39"/>
      <c r="T80" s="38"/>
      <c r="U80" s="39">
        <v>0</v>
      </c>
      <c r="V80" s="19">
        <v>0</v>
      </c>
      <c r="W80" s="38">
        <v>0</v>
      </c>
      <c r="X80" s="19">
        <v>0</v>
      </c>
      <c r="Y80" s="38">
        <v>0</v>
      </c>
      <c r="Z80" s="19">
        <v>0</v>
      </c>
      <c r="AA80" s="38">
        <v>0</v>
      </c>
      <c r="AB80" s="38"/>
      <c r="AC80" s="776"/>
      <c r="AD80" s="63">
        <f t="shared" si="114"/>
        <v>20000000</v>
      </c>
      <c r="AE80" s="762">
        <f t="shared" si="115"/>
        <v>0</v>
      </c>
      <c r="AF80" s="180">
        <f>C80+AD80-AE80</f>
        <v>20000000</v>
      </c>
      <c r="AG80" s="692">
        <f>IFERROR(+VLOOKUP(A80,'Base de Datos'!$A$1:$G$84,7,0),0)</f>
        <v>0</v>
      </c>
      <c r="AH80" s="72">
        <f>IFERROR(+VLOOKUP(A80,'Base de Datos'!$A$1:$G$84,6,0),0)</f>
        <v>0</v>
      </c>
      <c r="AI80" s="72">
        <f>IFERROR(+VLOOKUP(A80,'Base de Datos'!$A$1:$H$84,8,0),0)</f>
        <v>0</v>
      </c>
      <c r="AJ80" s="72">
        <f t="shared" si="116"/>
        <v>20000000</v>
      </c>
      <c r="AK80" s="297">
        <f t="shared" si="71"/>
        <v>20000000</v>
      </c>
      <c r="AL80" s="257">
        <f t="shared" si="117"/>
        <v>0</v>
      </c>
      <c r="AM80" s="72">
        <f>IFERROR(+VLOOKUP(A80,'Base de Datos'!$A$1:$N$84,11,0),0)</f>
        <v>10000000</v>
      </c>
      <c r="AN80" s="825">
        <f t="shared" si="118"/>
        <v>0</v>
      </c>
      <c r="AP80" s="361">
        <f>AF80+'[1]PPTO AL 31 DE JULIO  2016'!Z80</f>
        <v>42770000</v>
      </c>
      <c r="AQ80" s="361">
        <f>AG80+'[1]PPTO AL 31 DE JULIO  2016'!AA80</f>
        <v>3368066.93</v>
      </c>
      <c r="AR80" s="361">
        <f>AH80+'[1]PPTO AL 31 DE JULIO  2016'!AB80</f>
        <v>13045540.24</v>
      </c>
      <c r="AS80" s="369">
        <f>AK80+'[1]PPTO AL 31 DE JULIO  2016'!AC80</f>
        <v>26356392.829999998</v>
      </c>
      <c r="AT80" s="371">
        <f t="shared" si="68"/>
        <v>7.8748350011690435E-2</v>
      </c>
      <c r="AU80" s="371">
        <f t="shared" si="69"/>
        <v>0.38376448842646715</v>
      </c>
      <c r="AV80" s="810"/>
      <c r="AW80" s="807">
        <f t="shared" si="113"/>
        <v>20000000</v>
      </c>
      <c r="AX80" s="802">
        <f t="shared" si="119"/>
        <v>20000000</v>
      </c>
    </row>
    <row r="81" spans="1:51" s="47" customFormat="1" ht="24" x14ac:dyDescent="0.35">
      <c r="A81" s="569">
        <v>106</v>
      </c>
      <c r="B81" s="570" t="s">
        <v>80</v>
      </c>
      <c r="C81" s="571">
        <f>SUM(C82:C84)</f>
        <v>16149596</v>
      </c>
      <c r="D81" s="571">
        <f>SUM(D82:D84)</f>
        <v>0</v>
      </c>
      <c r="E81" s="581">
        <f>SUM(E82:E84)</f>
        <v>0</v>
      </c>
      <c r="F81" s="581"/>
      <c r="G81" s="581"/>
      <c r="H81" s="581">
        <f>SUM(H82:H84)</f>
        <v>0</v>
      </c>
      <c r="I81" s="579">
        <f t="shared" si="120"/>
        <v>16149596</v>
      </c>
      <c r="J81" s="573">
        <f>SUM(J82:J84)</f>
        <v>0</v>
      </c>
      <c r="K81" s="574">
        <f t="shared" ref="K81:W81" si="121">SUM(K82:K84)</f>
        <v>2500000</v>
      </c>
      <c r="L81" s="575">
        <f t="shared" si="121"/>
        <v>1500000</v>
      </c>
      <c r="M81" s="576">
        <f t="shared" si="121"/>
        <v>0</v>
      </c>
      <c r="N81" s="575">
        <f t="shared" si="121"/>
        <v>0</v>
      </c>
      <c r="O81" s="576">
        <f t="shared" si="121"/>
        <v>0</v>
      </c>
      <c r="P81" s="575">
        <f t="shared" si="121"/>
        <v>0</v>
      </c>
      <c r="Q81" s="576">
        <f t="shared" si="121"/>
        <v>0</v>
      </c>
      <c r="R81" s="576">
        <f t="shared" si="121"/>
        <v>0</v>
      </c>
      <c r="S81" s="576">
        <f>SUM(S82:S84)</f>
        <v>0</v>
      </c>
      <c r="T81" s="575">
        <f>SUM(T82:T84)</f>
        <v>0</v>
      </c>
      <c r="U81" s="576">
        <f>SUM(U82:U84)</f>
        <v>0</v>
      </c>
      <c r="V81" s="577">
        <f t="shared" si="121"/>
        <v>0</v>
      </c>
      <c r="W81" s="575">
        <f t="shared" si="121"/>
        <v>0</v>
      </c>
      <c r="X81" s="577">
        <f t="shared" ref="X81:AA81" si="122">SUM(X82:X84)</f>
        <v>0</v>
      </c>
      <c r="Y81" s="575">
        <f t="shared" si="122"/>
        <v>0</v>
      </c>
      <c r="Z81" s="577">
        <f t="shared" si="122"/>
        <v>0</v>
      </c>
      <c r="AA81" s="575">
        <f t="shared" si="122"/>
        <v>0</v>
      </c>
      <c r="AB81" s="575"/>
      <c r="AC81" s="775"/>
      <c r="AD81" s="578">
        <f t="shared" ref="AD81:AK81" si="123">SUM(AD82:AD84)</f>
        <v>1500000</v>
      </c>
      <c r="AE81" s="571">
        <f t="shared" si="123"/>
        <v>2500000</v>
      </c>
      <c r="AF81" s="579">
        <f t="shared" si="123"/>
        <v>15149596</v>
      </c>
      <c r="AG81" s="687">
        <f t="shared" si="123"/>
        <v>11164633.560000001</v>
      </c>
      <c r="AH81" s="579">
        <f t="shared" si="123"/>
        <v>2971027</v>
      </c>
      <c r="AI81" s="579">
        <f t="shared" ref="AI81" si="124">SUM(AI82:AI84)</f>
        <v>0</v>
      </c>
      <c r="AJ81" s="579">
        <f t="shared" si="116"/>
        <v>1013935.4399999995</v>
      </c>
      <c r="AK81" s="579">
        <f t="shared" si="123"/>
        <v>1013935.4399999995</v>
      </c>
      <c r="AL81" s="582">
        <f t="shared" si="101"/>
        <v>0.93307178356439346</v>
      </c>
      <c r="AM81" s="579">
        <f t="shared" ref="AM81" si="125">SUM(AM82:AM84)</f>
        <v>0</v>
      </c>
      <c r="AN81" s="826">
        <f t="shared" si="103"/>
        <v>0.73695916115518856</v>
      </c>
      <c r="AP81" s="361">
        <f>AF81+'[1]PPTO AL 31 DE JULIO  2016'!Z81</f>
        <v>53579596</v>
      </c>
      <c r="AQ81" s="361">
        <f>AG81+'[1]PPTO AL 31 DE JULIO  2016'!AA81</f>
        <v>17195305.899999999</v>
      </c>
      <c r="AR81" s="361">
        <f>AH81+'[1]PPTO AL 31 DE JULIO  2016'!AB81</f>
        <v>4040354.66</v>
      </c>
      <c r="AS81" s="369">
        <f>AK81+'[1]PPTO AL 31 DE JULIO  2016'!AC81</f>
        <v>32343935.439999998</v>
      </c>
      <c r="AT81" s="371">
        <f t="shared" si="68"/>
        <v>0.32093011488925743</v>
      </c>
      <c r="AU81" s="371">
        <f t="shared" si="69"/>
        <v>0.39633857186978416</v>
      </c>
      <c r="AV81" s="758">
        <v>3595193.92</v>
      </c>
      <c r="AW81" s="807">
        <f t="shared" si="113"/>
        <v>-2581258.4800000004</v>
      </c>
      <c r="AX81" s="802"/>
    </row>
    <row r="82" spans="1:51" ht="15" x14ac:dyDescent="0.35">
      <c r="A82" s="409" t="s">
        <v>531</v>
      </c>
      <c r="B82" s="701" t="s">
        <v>81</v>
      </c>
      <c r="C82" s="818">
        <v>16149596</v>
      </c>
      <c r="D82" s="689">
        <v>0</v>
      </c>
      <c r="I82" s="70">
        <f t="shared" si="120"/>
        <v>16149596</v>
      </c>
      <c r="J82" s="690">
        <v>0</v>
      </c>
      <c r="K82" s="45">
        <v>2500000</v>
      </c>
      <c r="L82" s="26">
        <v>1500000</v>
      </c>
      <c r="M82" s="27">
        <v>0</v>
      </c>
      <c r="N82" s="38">
        <v>0</v>
      </c>
      <c r="O82" s="39"/>
      <c r="P82" s="26">
        <v>0</v>
      </c>
      <c r="Q82" s="27"/>
      <c r="R82" s="38">
        <v>0</v>
      </c>
      <c r="S82" s="39">
        <v>0</v>
      </c>
      <c r="T82" s="38">
        <v>0</v>
      </c>
      <c r="U82" s="39">
        <v>0</v>
      </c>
      <c r="V82" s="19">
        <v>0</v>
      </c>
      <c r="W82" s="38"/>
      <c r="X82" s="19">
        <v>0</v>
      </c>
      <c r="Y82" s="38"/>
      <c r="Z82" s="19">
        <v>0</v>
      </c>
      <c r="AA82" s="38">
        <v>0</v>
      </c>
      <c r="AB82" s="38"/>
      <c r="AC82" s="776"/>
      <c r="AD82" s="63">
        <f t="shared" ref="AD82" si="126">J82+L82+N82+P82+R82+T82+V82+X82+Z82</f>
        <v>1500000</v>
      </c>
      <c r="AE82" s="762">
        <f t="shared" ref="AE82" si="127">K82+M82+O82+Q82+S82+U82+W82+Y82+AA82</f>
        <v>2500000</v>
      </c>
      <c r="AF82" s="180">
        <f>C82+AD82-AE82</f>
        <v>15149596</v>
      </c>
      <c r="AG82" s="692">
        <f>IFERROR(+VLOOKUP(A82,'Base de Datos'!$A$1:$G$100,7,0),0)</f>
        <v>11164633.560000001</v>
      </c>
      <c r="AH82" s="72">
        <f>IFERROR(+VLOOKUP(A82,'Base de Datos'!$A$1:$G$100,6,0),0)</f>
        <v>2971027</v>
      </c>
      <c r="AI82" s="72">
        <f>IFERROR(+VLOOKUP(A82,'Base de Datos'!$A$1:$H$100,8,0),0)</f>
        <v>0</v>
      </c>
      <c r="AJ82" s="72">
        <f t="shared" si="116"/>
        <v>1013935.4399999995</v>
      </c>
      <c r="AK82" s="297">
        <f>AF82-AG82-AH82</f>
        <v>1013935.4399999995</v>
      </c>
      <c r="AL82" s="257">
        <f t="shared" ref="AL82" si="128">IFERROR(((AF82-AK82)/AF82),0)</f>
        <v>0.93307178356439346</v>
      </c>
      <c r="AM82" s="72">
        <f>IFERROR(+VLOOKUP(A82,'Base de Datos'!$A$1:$N$84,11,0),0)</f>
        <v>0</v>
      </c>
      <c r="AN82" s="825">
        <f>IFERROR(+(AG82/AF82),0)</f>
        <v>0.73695916115518856</v>
      </c>
      <c r="AP82" s="361">
        <f>AF82+'[1]PPTO AL 31 DE JULIO  2016'!Z82</f>
        <v>53579596</v>
      </c>
      <c r="AQ82" s="361">
        <f>AG82+'[1]PPTO AL 31 DE JULIO  2016'!AA82</f>
        <v>17195305.899999999</v>
      </c>
      <c r="AR82" s="361">
        <f>AH82+'[1]PPTO AL 31 DE JULIO  2016'!AB82</f>
        <v>4040354.66</v>
      </c>
      <c r="AS82" s="369">
        <f>AK82+'[1]PPTO AL 31 DE JULIO  2016'!AC82</f>
        <v>32343935.439999998</v>
      </c>
      <c r="AT82" s="371">
        <f t="shared" si="68"/>
        <v>0.32093011488925743</v>
      </c>
      <c r="AU82" s="371">
        <f t="shared" si="69"/>
        <v>0.39633857186978416</v>
      </c>
      <c r="AV82" s="758">
        <v>3595193.92</v>
      </c>
      <c r="AW82" s="807">
        <f t="shared" si="113"/>
        <v>-2581258.4800000004</v>
      </c>
      <c r="AX82" s="802">
        <f t="shared" si="119"/>
        <v>-2581258.4800000004</v>
      </c>
      <c r="AY82" s="125"/>
    </row>
    <row r="83" spans="1:51" ht="15" hidden="1" customHeight="1" x14ac:dyDescent="0.35">
      <c r="A83" s="409">
        <v>10602</v>
      </c>
      <c r="B83" s="701" t="s">
        <v>82</v>
      </c>
      <c r="C83" s="689">
        <v>0</v>
      </c>
      <c r="D83" s="689">
        <v>0</v>
      </c>
      <c r="I83" s="70">
        <f t="shared" si="120"/>
        <v>0</v>
      </c>
      <c r="J83" s="690">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76"/>
      <c r="AD83" s="63">
        <f>J83+L83+N83+P83+R83+W83</f>
        <v>0</v>
      </c>
      <c r="AE83" s="691">
        <f>K83+M83+O83+Q83+S83+V83</f>
        <v>0</v>
      </c>
      <c r="AF83" s="72">
        <f>I83+AD83-AE83</f>
        <v>0</v>
      </c>
      <c r="AG83" s="692">
        <v>0</v>
      </c>
      <c r="AH83" s="72">
        <v>0</v>
      </c>
      <c r="AI83" s="72">
        <v>0</v>
      </c>
      <c r="AJ83" s="72">
        <f t="shared" si="74"/>
        <v>0</v>
      </c>
      <c r="AK83" s="297">
        <f t="shared" si="71"/>
        <v>0</v>
      </c>
      <c r="AL83" s="257"/>
      <c r="AM83" s="72">
        <v>0</v>
      </c>
      <c r="AN83" s="825" t="s">
        <v>0</v>
      </c>
      <c r="AP83" s="361">
        <f>AF83+'[1]PPTO AL 31 DE JULIO  2016'!Z83</f>
        <v>0</v>
      </c>
      <c r="AQ83" s="361">
        <f>AG83+'[1]PPTO AL 31 DE JULIO  2016'!AA83</f>
        <v>0</v>
      </c>
      <c r="AR83" s="361">
        <f>AH83+'[1]PPTO AL 31 DE JULIO  2016'!AB83</f>
        <v>0</v>
      </c>
      <c r="AS83" s="369">
        <f>AK83+'[1]PPTO AL 31 DE JULIO  2016'!AC83</f>
        <v>0</v>
      </c>
      <c r="AT83" s="371" t="e">
        <f t="shared" si="68"/>
        <v>#DIV/0!</v>
      </c>
      <c r="AU83" s="371" t="e">
        <f t="shared" si="69"/>
        <v>#DIV/0!</v>
      </c>
      <c r="AV83" s="810"/>
      <c r="AW83" s="807">
        <f t="shared" si="113"/>
        <v>0</v>
      </c>
      <c r="AX83" s="802">
        <f t="shared" si="119"/>
        <v>0</v>
      </c>
    </row>
    <row r="84" spans="1:51" ht="15" hidden="1" customHeight="1" x14ac:dyDescent="0.35">
      <c r="A84" s="409">
        <v>10603</v>
      </c>
      <c r="B84" s="701" t="s">
        <v>83</v>
      </c>
      <c r="C84" s="689">
        <v>0</v>
      </c>
      <c r="D84" s="689">
        <v>0</v>
      </c>
      <c r="I84" s="70">
        <f t="shared" si="120"/>
        <v>0</v>
      </c>
      <c r="J84" s="690">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76"/>
      <c r="AD84" s="63">
        <f>J84+L84+N84+P84+R84+W84</f>
        <v>0</v>
      </c>
      <c r="AE84" s="691">
        <f>K84+M84+O84+Q84+S84+V84</f>
        <v>0</v>
      </c>
      <c r="AF84" s="72">
        <f>I84+AD84-AE84</f>
        <v>0</v>
      </c>
      <c r="AG84" s="692">
        <v>0</v>
      </c>
      <c r="AH84" s="72">
        <v>0</v>
      </c>
      <c r="AI84" s="72">
        <v>0</v>
      </c>
      <c r="AJ84" s="72">
        <f t="shared" si="74"/>
        <v>0</v>
      </c>
      <c r="AK84" s="297">
        <f t="shared" si="71"/>
        <v>0</v>
      </c>
      <c r="AL84" s="257"/>
      <c r="AM84" s="72">
        <v>0</v>
      </c>
      <c r="AN84" s="825" t="s">
        <v>0</v>
      </c>
      <c r="AP84" s="361">
        <f>AF84+'[1]PPTO AL 31 DE JULIO  2016'!Z84</f>
        <v>0</v>
      </c>
      <c r="AQ84" s="361">
        <f>AG84+'[1]PPTO AL 31 DE JULIO  2016'!AA84</f>
        <v>0</v>
      </c>
      <c r="AR84" s="361">
        <f>AH84+'[1]PPTO AL 31 DE JULIO  2016'!AB84</f>
        <v>0</v>
      </c>
      <c r="AS84" s="369">
        <f>AK84+'[1]PPTO AL 31 DE JULIO  2016'!AC84</f>
        <v>0</v>
      </c>
      <c r="AT84" s="371" t="e">
        <f t="shared" si="68"/>
        <v>#DIV/0!</v>
      </c>
      <c r="AU84" s="371" t="e">
        <f t="shared" si="69"/>
        <v>#DIV/0!</v>
      </c>
      <c r="AV84" s="810"/>
      <c r="AW84" s="807">
        <f t="shared" si="113"/>
        <v>0</v>
      </c>
      <c r="AX84" s="802">
        <f t="shared" si="119"/>
        <v>0</v>
      </c>
    </row>
    <row r="85" spans="1:51" s="47" customFormat="1" ht="14.4" x14ac:dyDescent="0.35">
      <c r="A85" s="569">
        <v>107</v>
      </c>
      <c r="B85" s="570" t="s">
        <v>84</v>
      </c>
      <c r="C85" s="571">
        <f>SUM(C86:C88)</f>
        <v>1100000</v>
      </c>
      <c r="D85" s="571">
        <f>SUM(D86:D88)</f>
        <v>0</v>
      </c>
      <c r="E85" s="581">
        <f>SUM(E86:E88)</f>
        <v>0</v>
      </c>
      <c r="F85" s="581"/>
      <c r="G85" s="581"/>
      <c r="H85" s="581">
        <f>SUM(H86:H88)</f>
        <v>0</v>
      </c>
      <c r="I85" s="579">
        <f t="shared" si="120"/>
        <v>1100000</v>
      </c>
      <c r="J85" s="573">
        <f>SUM(J86:J88)</f>
        <v>0</v>
      </c>
      <c r="K85" s="574">
        <f t="shared" ref="K85:W85" si="129">SUM(K86:K88)</f>
        <v>0</v>
      </c>
      <c r="L85" s="575">
        <f t="shared" si="129"/>
        <v>0</v>
      </c>
      <c r="M85" s="576">
        <f t="shared" si="129"/>
        <v>0</v>
      </c>
      <c r="N85" s="575">
        <f t="shared" si="129"/>
        <v>0</v>
      </c>
      <c r="O85" s="576">
        <f t="shared" si="129"/>
        <v>0</v>
      </c>
      <c r="P85" s="575">
        <f t="shared" si="129"/>
        <v>0</v>
      </c>
      <c r="Q85" s="576">
        <f t="shared" si="129"/>
        <v>0</v>
      </c>
      <c r="R85" s="575">
        <f t="shared" si="129"/>
        <v>0</v>
      </c>
      <c r="S85" s="576">
        <f t="shared" si="129"/>
        <v>0</v>
      </c>
      <c r="T85" s="575">
        <f>SUM(T86:T88)</f>
        <v>0</v>
      </c>
      <c r="U85" s="576">
        <f>SUM(U86:U88)</f>
        <v>0</v>
      </c>
      <c r="V85" s="577">
        <f t="shared" si="129"/>
        <v>0</v>
      </c>
      <c r="W85" s="575">
        <f t="shared" si="129"/>
        <v>0</v>
      </c>
      <c r="X85" s="577">
        <f t="shared" ref="X85:AA85" si="130">SUM(X86:X88)</f>
        <v>0</v>
      </c>
      <c r="Y85" s="575">
        <f t="shared" si="130"/>
        <v>0</v>
      </c>
      <c r="Z85" s="577">
        <f t="shared" si="130"/>
        <v>0</v>
      </c>
      <c r="AA85" s="575">
        <f t="shared" si="130"/>
        <v>0</v>
      </c>
      <c r="AB85" s="575"/>
      <c r="AC85" s="775"/>
      <c r="AD85" s="578">
        <f t="shared" ref="AD85:AK85" si="131">SUM(AD86:AD88)</f>
        <v>0</v>
      </c>
      <c r="AE85" s="571">
        <f t="shared" si="131"/>
        <v>0</v>
      </c>
      <c r="AF85" s="579">
        <f t="shared" si="131"/>
        <v>1100000</v>
      </c>
      <c r="AG85" s="687">
        <f t="shared" si="131"/>
        <v>0</v>
      </c>
      <c r="AH85" s="579">
        <f t="shared" si="131"/>
        <v>0</v>
      </c>
      <c r="AI85" s="579">
        <f t="shared" ref="AI85" si="132">SUM(AI86:AI88)</f>
        <v>0</v>
      </c>
      <c r="AJ85" s="579">
        <f>+AK85+AI85</f>
        <v>1100000</v>
      </c>
      <c r="AK85" s="579">
        <f t="shared" si="131"/>
        <v>1100000</v>
      </c>
      <c r="AL85" s="582">
        <f>(AF85-AK85)/AF85</f>
        <v>0</v>
      </c>
      <c r="AM85" s="579">
        <f t="shared" ref="AM85" si="133">SUM(AM86:AM88)</f>
        <v>1100000</v>
      </c>
      <c r="AN85" s="826">
        <f t="shared" ref="AN85:AN104" si="134">AG85/AF85</f>
        <v>0</v>
      </c>
      <c r="AP85" s="361">
        <f>AF85+'[1]PPTO AL 31 DE JULIO  2016'!Z85</f>
        <v>38600000</v>
      </c>
      <c r="AQ85" s="361">
        <f>AG85+'[1]PPTO AL 31 DE JULIO  2016'!AA85</f>
        <v>908761.46</v>
      </c>
      <c r="AR85" s="361">
        <f>AH85+'[1]PPTO AL 31 DE JULIO  2016'!AB85</f>
        <v>1373688.45</v>
      </c>
      <c r="AS85" s="369">
        <f>AK85+'[1]PPTO AL 31 DE JULIO  2016'!AC85</f>
        <v>36317550.090000004</v>
      </c>
      <c r="AT85" s="371">
        <f t="shared" si="68"/>
        <v>2.3543043005181345E-2</v>
      </c>
      <c r="AU85" s="371">
        <f t="shared" si="69"/>
        <v>5.9130826683937827E-2</v>
      </c>
      <c r="AV85" s="758">
        <v>16300000</v>
      </c>
      <c r="AW85" s="807">
        <f t="shared" si="113"/>
        <v>-15200000</v>
      </c>
      <c r="AX85" s="802"/>
    </row>
    <row r="86" spans="1:51" ht="15" x14ac:dyDescent="0.35">
      <c r="A86" s="409" t="s">
        <v>532</v>
      </c>
      <c r="B86" s="701" t="s">
        <v>85</v>
      </c>
      <c r="C86" s="818">
        <v>1100000</v>
      </c>
      <c r="D86" s="689">
        <v>0</v>
      </c>
      <c r="I86" s="70">
        <f t="shared" si="120"/>
        <v>1100000</v>
      </c>
      <c r="J86" s="690">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76"/>
      <c r="AD86" s="63">
        <f t="shared" ref="AD86:AD88" si="135">J86+L86+N86+P86+R86+T86+V86+X86+Z86</f>
        <v>0</v>
      </c>
      <c r="AE86" s="762">
        <f t="shared" ref="AE86:AE88" si="136">K86+M86+O86+Q86+S86+U86+W86+Y86+AA86</f>
        <v>0</v>
      </c>
      <c r="AF86" s="180">
        <f>C86+AD86-AE86</f>
        <v>1100000</v>
      </c>
      <c r="AG86" s="692">
        <f>IFERROR(+VLOOKUP(A86,'Base de Datos'!$A$1:$G$100,7,0),0)</f>
        <v>0</v>
      </c>
      <c r="AH86" s="72">
        <f>IFERROR(+VLOOKUP(A86,'Base de Datos'!$A$1:$G$100,6,0),0)</f>
        <v>0</v>
      </c>
      <c r="AI86" s="72">
        <f>IFERROR(+VLOOKUP(A86,'Base de Datos'!$A$1:$H$100,8,0),0)</f>
        <v>0</v>
      </c>
      <c r="AJ86" s="72">
        <f>+AK86+AI86</f>
        <v>1100000</v>
      </c>
      <c r="AK86" s="297">
        <f t="shared" si="71"/>
        <v>1100000</v>
      </c>
      <c r="AL86" s="257">
        <f t="shared" ref="AL86:AL88" si="137">IFERROR(((AF86-AK86)/AF86),0)</f>
        <v>0</v>
      </c>
      <c r="AM86" s="72">
        <f>IFERROR(+VLOOKUP(A86,'Base de Datos'!$A$1:$N$84,11,0),0)</f>
        <v>1100000</v>
      </c>
      <c r="AN86" s="825">
        <f t="shared" ref="AN86:AN88" si="138">IFERROR(+(AG86/AF86),0)</f>
        <v>0</v>
      </c>
      <c r="AP86" s="361">
        <f>AF86+'[1]PPTO AL 31 DE JULIO  2016'!Z86</f>
        <v>31600000</v>
      </c>
      <c r="AQ86" s="361">
        <f>AG86+'[1]PPTO AL 31 DE JULIO  2016'!AA86</f>
        <v>647450</v>
      </c>
      <c r="AR86" s="361">
        <f>AH86+'[1]PPTO AL 31 DE JULIO  2016'!AB86</f>
        <v>455000</v>
      </c>
      <c r="AS86" s="369">
        <f>AK86+'[1]PPTO AL 31 DE JULIO  2016'!AC86</f>
        <v>30497550</v>
      </c>
      <c r="AT86" s="371">
        <f t="shared" si="68"/>
        <v>2.048892405063291E-2</v>
      </c>
      <c r="AU86" s="371">
        <f t="shared" si="69"/>
        <v>3.4887658227848103E-2</v>
      </c>
      <c r="AV86" s="758">
        <v>16300000</v>
      </c>
      <c r="AW86" s="807">
        <f t="shared" si="113"/>
        <v>-15200000</v>
      </c>
      <c r="AX86" s="802">
        <f t="shared" si="119"/>
        <v>-15200000</v>
      </c>
      <c r="AY86" s="125"/>
    </row>
    <row r="87" spans="1:51" ht="14.4" hidden="1" x14ac:dyDescent="0.35">
      <c r="A87" s="409" t="s">
        <v>533</v>
      </c>
      <c r="B87" s="701" t="s">
        <v>86</v>
      </c>
      <c r="C87" s="504">
        <v>0</v>
      </c>
      <c r="D87" s="689">
        <v>0</v>
      </c>
      <c r="I87" s="70">
        <f t="shared" si="120"/>
        <v>0</v>
      </c>
      <c r="J87" s="690">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76"/>
      <c r="AD87" s="63">
        <f t="shared" si="135"/>
        <v>0</v>
      </c>
      <c r="AE87" s="762">
        <f t="shared" si="136"/>
        <v>0</v>
      </c>
      <c r="AF87" s="180">
        <f>C87+AD87-AE87</f>
        <v>0</v>
      </c>
      <c r="AG87" s="692">
        <f>IFERROR(+VLOOKUP(A87,'Base de Datos'!$A$1:$G$84,7,0),0)</f>
        <v>0</v>
      </c>
      <c r="AH87" s="72">
        <f>IFERROR(+VLOOKUP(A87,'Base de Datos'!$A$1:$G$84,6,0),0)</f>
        <v>0</v>
      </c>
      <c r="AI87" s="72">
        <f>IFERROR(+VLOOKUP(A87,'Base de Datos'!$A$1:$H$84,8,0),0)</f>
        <v>0</v>
      </c>
      <c r="AJ87" s="72">
        <f>+AK87+AI87</f>
        <v>0</v>
      </c>
      <c r="AK87" s="297">
        <f t="shared" si="71"/>
        <v>0</v>
      </c>
      <c r="AL87" s="257">
        <f t="shared" si="137"/>
        <v>0</v>
      </c>
      <c r="AM87" s="72">
        <f>IFERROR(+VLOOKUP(A87,'Base de Datos'!$A$1:$N$84,11,0),0)</f>
        <v>0</v>
      </c>
      <c r="AN87" s="825">
        <f t="shared" si="138"/>
        <v>0</v>
      </c>
      <c r="AP87" s="361">
        <f>AF87+'[1]PPTO AL 31 DE JULIO  2016'!Z87</f>
        <v>6000000</v>
      </c>
      <c r="AQ87" s="361">
        <f>AG87+'[1]PPTO AL 31 DE JULIO  2016'!AA87</f>
        <v>0</v>
      </c>
      <c r="AR87" s="361">
        <f>AH87+'[1]PPTO AL 31 DE JULIO  2016'!AB87</f>
        <v>180000</v>
      </c>
      <c r="AS87" s="369">
        <f>AK87+'[1]PPTO AL 31 DE JULIO  2016'!AC87</f>
        <v>5820000</v>
      </c>
      <c r="AT87" s="371">
        <f t="shared" si="68"/>
        <v>0</v>
      </c>
      <c r="AU87" s="371">
        <f t="shared" si="69"/>
        <v>0.03</v>
      </c>
      <c r="AV87" s="810"/>
      <c r="AW87" s="807">
        <f t="shared" si="113"/>
        <v>0</v>
      </c>
      <c r="AX87" s="802">
        <f t="shared" si="119"/>
        <v>0</v>
      </c>
    </row>
    <row r="88" spans="1:51" ht="14.4" hidden="1" x14ac:dyDescent="0.35">
      <c r="A88" s="409" t="s">
        <v>534</v>
      </c>
      <c r="B88" s="701" t="s">
        <v>87</v>
      </c>
      <c r="C88" s="504">
        <v>0</v>
      </c>
      <c r="D88" s="689">
        <v>0</v>
      </c>
      <c r="I88" s="70">
        <f t="shared" si="120"/>
        <v>0</v>
      </c>
      <c r="J88" s="690">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76"/>
      <c r="AD88" s="63">
        <f t="shared" si="135"/>
        <v>0</v>
      </c>
      <c r="AE88" s="762">
        <f t="shared" si="136"/>
        <v>0</v>
      </c>
      <c r="AF88" s="180">
        <f>C88+AD88-AE88</f>
        <v>0</v>
      </c>
      <c r="AG88" s="692">
        <f>IFERROR(+VLOOKUP(A88,'Base de Datos'!$A$1:$G$84,7,0),0)</f>
        <v>0</v>
      </c>
      <c r="AH88" s="72">
        <f>IFERROR(+VLOOKUP(A88,'Base de Datos'!$A$1:$G$84,6,0),0)</f>
        <v>0</v>
      </c>
      <c r="AI88" s="72">
        <f>IFERROR(+VLOOKUP(A88,'Base de Datos'!$A$1:$H$84,8,0),0)</f>
        <v>0</v>
      </c>
      <c r="AJ88" s="72">
        <f>+AK88+AI88</f>
        <v>0</v>
      </c>
      <c r="AK88" s="297">
        <f t="shared" si="71"/>
        <v>0</v>
      </c>
      <c r="AL88" s="257">
        <f t="shared" si="137"/>
        <v>0</v>
      </c>
      <c r="AM88" s="72">
        <f>IFERROR(+VLOOKUP(A88,'Base de Datos'!$A$1:$N$84,11,0),0)</f>
        <v>0</v>
      </c>
      <c r="AN88" s="825">
        <f t="shared" si="138"/>
        <v>0</v>
      </c>
      <c r="AP88" s="361">
        <f>AF88+'[1]PPTO AL 31 DE JULIO  2016'!Z88</f>
        <v>1000000</v>
      </c>
      <c r="AQ88" s="361">
        <f>AG88+'[1]PPTO AL 31 DE JULIO  2016'!AA88</f>
        <v>261311.46</v>
      </c>
      <c r="AR88" s="361">
        <f>AH88+'[1]PPTO AL 31 DE JULIO  2016'!AB88</f>
        <v>738688.45</v>
      </c>
      <c r="AS88" s="369">
        <f>AK88+'[1]PPTO AL 31 DE JULIO  2016'!AC88</f>
        <v>9.0000000083819032E-2</v>
      </c>
      <c r="AT88" s="371">
        <f t="shared" si="68"/>
        <v>0.26131146</v>
      </c>
      <c r="AU88" s="371">
        <f t="shared" si="69"/>
        <v>0.99999990999999988</v>
      </c>
      <c r="AV88" s="810"/>
      <c r="AW88" s="807">
        <f t="shared" si="113"/>
        <v>0</v>
      </c>
      <c r="AX88" s="802">
        <f t="shared" si="119"/>
        <v>0</v>
      </c>
    </row>
    <row r="89" spans="1:51" s="47" customFormat="1" ht="14.4" x14ac:dyDescent="0.35">
      <c r="A89" s="569">
        <v>108</v>
      </c>
      <c r="B89" s="570" t="s">
        <v>88</v>
      </c>
      <c r="C89" s="571">
        <f>SUM(C90:C98)</f>
        <v>40429887</v>
      </c>
      <c r="D89" s="571">
        <f>SUM(D90:D98)</f>
        <v>0</v>
      </c>
      <c r="E89" s="581">
        <f>SUM(E90:E98)</f>
        <v>0</v>
      </c>
      <c r="F89" s="581"/>
      <c r="G89" s="581"/>
      <c r="H89" s="581">
        <f>SUM(H90:H98)</f>
        <v>0</v>
      </c>
      <c r="I89" s="579">
        <f t="shared" si="120"/>
        <v>40429887</v>
      </c>
      <c r="J89" s="573">
        <f>SUM(J90:J98)</f>
        <v>2881500</v>
      </c>
      <c r="K89" s="574">
        <f t="shared" ref="K89:W89" si="139">SUM(K90:K98)</f>
        <v>0</v>
      </c>
      <c r="L89" s="575">
        <f t="shared" si="139"/>
        <v>9661500</v>
      </c>
      <c r="M89" s="576">
        <f t="shared" si="139"/>
        <v>0</v>
      </c>
      <c r="N89" s="575">
        <f t="shared" si="139"/>
        <v>0</v>
      </c>
      <c r="O89" s="576">
        <f t="shared" si="139"/>
        <v>0</v>
      </c>
      <c r="P89" s="575">
        <f t="shared" si="139"/>
        <v>0</v>
      </c>
      <c r="Q89" s="576">
        <f t="shared" si="139"/>
        <v>0</v>
      </c>
      <c r="R89" s="575">
        <f t="shared" si="139"/>
        <v>0</v>
      </c>
      <c r="S89" s="576">
        <f t="shared" si="139"/>
        <v>0</v>
      </c>
      <c r="T89" s="575">
        <f>SUM(T90:T98)</f>
        <v>0</v>
      </c>
      <c r="U89" s="576">
        <f>SUM(U90:U98)</f>
        <v>0</v>
      </c>
      <c r="V89" s="577">
        <f t="shared" si="139"/>
        <v>0</v>
      </c>
      <c r="W89" s="575">
        <f t="shared" si="139"/>
        <v>0</v>
      </c>
      <c r="X89" s="577">
        <f t="shared" ref="X89:AA89" si="140">SUM(X90:X98)</f>
        <v>0</v>
      </c>
      <c r="Y89" s="575">
        <f t="shared" si="140"/>
        <v>0</v>
      </c>
      <c r="Z89" s="577">
        <f t="shared" si="140"/>
        <v>0</v>
      </c>
      <c r="AA89" s="575">
        <f t="shared" si="140"/>
        <v>0</v>
      </c>
      <c r="AB89" s="575"/>
      <c r="AC89" s="775"/>
      <c r="AD89" s="578">
        <f t="shared" ref="AD89:AK89" si="141">SUM(AD90:AD98)</f>
        <v>12543000</v>
      </c>
      <c r="AE89" s="571">
        <f>SUM(AE90:AE98)</f>
        <v>0</v>
      </c>
      <c r="AF89" s="579">
        <f t="shared" si="141"/>
        <v>52972887</v>
      </c>
      <c r="AG89" s="687">
        <f t="shared" si="141"/>
        <v>15148294.310000001</v>
      </c>
      <c r="AH89" s="579">
        <f t="shared" si="141"/>
        <v>24029500.75</v>
      </c>
      <c r="AI89" s="579">
        <f t="shared" ref="AI89" si="142">SUM(AI90:AI98)</f>
        <v>0</v>
      </c>
      <c r="AJ89" s="579">
        <f>+AK89+AI89</f>
        <v>13795091.940000001</v>
      </c>
      <c r="AK89" s="579">
        <f t="shared" si="141"/>
        <v>13795091.940000001</v>
      </c>
      <c r="AL89" s="582">
        <f>(AF89-AK89)/AF89</f>
        <v>0.73958202542368523</v>
      </c>
      <c r="AM89" s="579">
        <f t="shared" ref="AM89" si="143">SUM(AM90:AM98)</f>
        <v>4133591.94</v>
      </c>
      <c r="AN89" s="826">
        <f t="shared" si="134"/>
        <v>0.28596316281572498</v>
      </c>
      <c r="AP89" s="361">
        <f>AF89+'[1]PPTO AL 31 DE JULIO  2016'!Z89</f>
        <v>64063887</v>
      </c>
      <c r="AQ89" s="361">
        <f>AG89+'[1]PPTO AL 31 DE JULIO  2016'!AA89</f>
        <v>15434694.310000001</v>
      </c>
      <c r="AR89" s="361">
        <f>AH89+'[1]PPTO AL 31 DE JULIO  2016'!AB89</f>
        <v>25220225.699999999</v>
      </c>
      <c r="AS89" s="369">
        <f>AK89+'[1]PPTO AL 31 DE JULIO  2016'!AC89</f>
        <v>23408966.990000002</v>
      </c>
      <c r="AT89" s="371">
        <f t="shared" si="68"/>
        <v>0.24092659738239111</v>
      </c>
      <c r="AU89" s="371">
        <f t="shared" si="69"/>
        <v>0.63459964597527463</v>
      </c>
      <c r="AV89" s="758">
        <v>20047975.550000001</v>
      </c>
      <c r="AW89" s="807">
        <f t="shared" si="113"/>
        <v>-6252883.6099999994</v>
      </c>
      <c r="AX89" s="802">
        <f t="shared" si="119"/>
        <v>-6252883.6099999994</v>
      </c>
    </row>
    <row r="90" spans="1:51" ht="15" hidden="1" customHeight="1" x14ac:dyDescent="0.35">
      <c r="A90" s="409">
        <v>10801</v>
      </c>
      <c r="B90" s="701" t="s">
        <v>89</v>
      </c>
      <c r="C90" s="689">
        <v>0</v>
      </c>
      <c r="D90" s="689">
        <v>0</v>
      </c>
      <c r="I90" s="70">
        <f t="shared" si="120"/>
        <v>0</v>
      </c>
      <c r="J90" s="690">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76"/>
      <c r="AD90" s="63">
        <f>J90+L90+N90+P90+R90+W90</f>
        <v>0</v>
      </c>
      <c r="AE90" s="691">
        <f>K90+M90+O90+Q90+S90+V90</f>
        <v>0</v>
      </c>
      <c r="AF90" s="180">
        <f t="shared" ref="AF90:AF98" si="144">C90+AD90-AE90</f>
        <v>0</v>
      </c>
      <c r="AG90" s="692">
        <v>0</v>
      </c>
      <c r="AH90" s="70"/>
      <c r="AI90" s="70"/>
      <c r="AJ90" s="70">
        <f t="shared" si="74"/>
        <v>0</v>
      </c>
      <c r="AK90" s="297">
        <f t="shared" si="71"/>
        <v>0</v>
      </c>
      <c r="AL90" s="257">
        <v>0</v>
      </c>
      <c r="AM90" s="70"/>
      <c r="AN90" s="825">
        <v>0</v>
      </c>
      <c r="AP90" s="361">
        <f>AF90+'[1]PPTO AL 31 DE JULIO  2016'!Z90</f>
        <v>6000000</v>
      </c>
      <c r="AQ90" s="361">
        <f>AG90+'[1]PPTO AL 31 DE JULIO  2016'!AA90</f>
        <v>0</v>
      </c>
      <c r="AR90" s="361">
        <f>AH90+'[1]PPTO AL 31 DE JULIO  2016'!AB90</f>
        <v>0</v>
      </c>
      <c r="AS90" s="369">
        <f>AK90+'[1]PPTO AL 31 DE JULIO  2016'!AC90</f>
        <v>6000000</v>
      </c>
      <c r="AT90" s="371">
        <f t="shared" si="68"/>
        <v>0</v>
      </c>
      <c r="AU90" s="371">
        <f t="shared" si="69"/>
        <v>0</v>
      </c>
      <c r="AV90" s="810"/>
      <c r="AW90" s="807">
        <f t="shared" si="113"/>
        <v>0</v>
      </c>
      <c r="AX90" s="802">
        <f t="shared" si="119"/>
        <v>0</v>
      </c>
    </row>
    <row r="91" spans="1:51" ht="15" hidden="1" customHeight="1" x14ac:dyDescent="0.35">
      <c r="A91" s="409">
        <v>10802</v>
      </c>
      <c r="B91" s="701" t="s">
        <v>90</v>
      </c>
      <c r="C91" s="689">
        <v>0</v>
      </c>
      <c r="D91" s="689">
        <v>0</v>
      </c>
      <c r="I91" s="70">
        <f t="shared" si="120"/>
        <v>0</v>
      </c>
      <c r="J91" s="690">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76"/>
      <c r="AD91" s="63">
        <f>J91+L91+N91+P91+R91+W91</f>
        <v>0</v>
      </c>
      <c r="AE91" s="691">
        <f>K91+M91+O91+Q91+S91+V91</f>
        <v>0</v>
      </c>
      <c r="AF91" s="180">
        <f t="shared" si="144"/>
        <v>0</v>
      </c>
      <c r="AG91" s="692">
        <v>0</v>
      </c>
      <c r="AH91" s="72">
        <v>0</v>
      </c>
      <c r="AI91" s="72">
        <v>0</v>
      </c>
      <c r="AJ91" s="72">
        <f t="shared" si="74"/>
        <v>0</v>
      </c>
      <c r="AK91" s="297">
        <f t="shared" si="71"/>
        <v>0</v>
      </c>
      <c r="AL91" s="257">
        <v>0</v>
      </c>
      <c r="AM91" s="72">
        <v>0</v>
      </c>
      <c r="AN91" s="825" t="e">
        <f t="shared" si="134"/>
        <v>#DIV/0!</v>
      </c>
      <c r="AP91" s="361">
        <f>AF91+'[1]PPTO AL 31 DE JULIO  2016'!Z91</f>
        <v>0</v>
      </c>
      <c r="AQ91" s="361">
        <f>AG91+'[1]PPTO AL 31 DE JULIO  2016'!AA91</f>
        <v>0</v>
      </c>
      <c r="AR91" s="361">
        <f>AH91+'[1]PPTO AL 31 DE JULIO  2016'!AB91</f>
        <v>0</v>
      </c>
      <c r="AS91" s="369">
        <f>AK91+'[1]PPTO AL 31 DE JULIO  2016'!AC91</f>
        <v>0</v>
      </c>
      <c r="AT91" s="371" t="e">
        <f t="shared" si="68"/>
        <v>#DIV/0!</v>
      </c>
      <c r="AU91" s="371" t="e">
        <f t="shared" si="69"/>
        <v>#DIV/0!</v>
      </c>
      <c r="AV91" s="810"/>
      <c r="AW91" s="807">
        <f t="shared" si="113"/>
        <v>0</v>
      </c>
      <c r="AX91" s="802">
        <f t="shared" si="119"/>
        <v>0</v>
      </c>
    </row>
    <row r="92" spans="1:51" ht="15" hidden="1" customHeight="1" x14ac:dyDescent="0.35">
      <c r="A92" s="409">
        <v>10803</v>
      </c>
      <c r="B92" s="701" t="s">
        <v>91</v>
      </c>
      <c r="C92" s="689">
        <v>0</v>
      </c>
      <c r="D92" s="689">
        <v>0</v>
      </c>
      <c r="I92" s="70">
        <f t="shared" si="120"/>
        <v>0</v>
      </c>
      <c r="J92" s="690">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76"/>
      <c r="AD92" s="63">
        <f>J92+L92+N92+P92+R92+W92</f>
        <v>0</v>
      </c>
      <c r="AE92" s="691">
        <f>K92+M92+O92+Q92+S92+V92</f>
        <v>0</v>
      </c>
      <c r="AF92" s="180">
        <f t="shared" si="144"/>
        <v>0</v>
      </c>
      <c r="AG92" s="692">
        <v>0</v>
      </c>
      <c r="AH92" s="72">
        <v>0</v>
      </c>
      <c r="AI92" s="72">
        <v>0</v>
      </c>
      <c r="AJ92" s="72">
        <f t="shared" si="74"/>
        <v>0</v>
      </c>
      <c r="AK92" s="297">
        <f t="shared" si="71"/>
        <v>0</v>
      </c>
      <c r="AL92" s="257">
        <v>0</v>
      </c>
      <c r="AM92" s="72">
        <v>0</v>
      </c>
      <c r="AN92" s="825" t="e">
        <f t="shared" si="134"/>
        <v>#DIV/0!</v>
      </c>
      <c r="AP92" s="361">
        <f>AF92+'[1]PPTO AL 31 DE JULIO  2016'!Z92</f>
        <v>0</v>
      </c>
      <c r="AQ92" s="361">
        <f>AG92+'[1]PPTO AL 31 DE JULIO  2016'!AA92</f>
        <v>0</v>
      </c>
      <c r="AR92" s="361">
        <f>AH92+'[1]PPTO AL 31 DE JULIO  2016'!AB92</f>
        <v>0</v>
      </c>
      <c r="AS92" s="369">
        <f>AK92+'[1]PPTO AL 31 DE JULIO  2016'!AC92</f>
        <v>0</v>
      </c>
      <c r="AT92" s="371" t="e">
        <f t="shared" si="68"/>
        <v>#DIV/0!</v>
      </c>
      <c r="AU92" s="371" t="e">
        <f t="shared" si="69"/>
        <v>#DIV/0!</v>
      </c>
      <c r="AV92" s="810"/>
      <c r="AW92" s="807">
        <f t="shared" si="113"/>
        <v>0</v>
      </c>
      <c r="AX92" s="802">
        <f t="shared" si="119"/>
        <v>0</v>
      </c>
    </row>
    <row r="93" spans="1:51" ht="24" hidden="1" customHeight="1" x14ac:dyDescent="0.35">
      <c r="A93" s="409">
        <v>10804</v>
      </c>
      <c r="B93" s="701" t="s">
        <v>92</v>
      </c>
      <c r="C93" s="689">
        <v>0</v>
      </c>
      <c r="D93" s="689">
        <v>0</v>
      </c>
      <c r="I93" s="70">
        <f t="shared" si="120"/>
        <v>0</v>
      </c>
      <c r="J93" s="690">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76"/>
      <c r="AD93" s="63">
        <f>J93+L93+N93+P93+R93+W93</f>
        <v>0</v>
      </c>
      <c r="AE93" s="691">
        <f>K93+M93+O93+Q93+S93+V93</f>
        <v>0</v>
      </c>
      <c r="AF93" s="180">
        <f t="shared" si="144"/>
        <v>0</v>
      </c>
      <c r="AG93" s="692">
        <v>0</v>
      </c>
      <c r="AH93" s="72">
        <v>0</v>
      </c>
      <c r="AI93" s="72">
        <v>0</v>
      </c>
      <c r="AJ93" s="72">
        <f t="shared" si="74"/>
        <v>0</v>
      </c>
      <c r="AK93" s="297">
        <f t="shared" si="71"/>
        <v>0</v>
      </c>
      <c r="AL93" s="257">
        <v>0</v>
      </c>
      <c r="AM93" s="72">
        <v>0</v>
      </c>
      <c r="AN93" s="825" t="e">
        <f t="shared" si="134"/>
        <v>#DIV/0!</v>
      </c>
      <c r="AP93" s="361">
        <f>AF93+'[1]PPTO AL 31 DE JULIO  2016'!Z93</f>
        <v>0</v>
      </c>
      <c r="AQ93" s="361">
        <f>AG93+'[1]PPTO AL 31 DE JULIO  2016'!AA93</f>
        <v>0</v>
      </c>
      <c r="AR93" s="361">
        <f>AH93+'[1]PPTO AL 31 DE JULIO  2016'!AB93</f>
        <v>0</v>
      </c>
      <c r="AS93" s="369">
        <f>AK93+'[1]PPTO AL 31 DE JULIO  2016'!AC93</f>
        <v>0</v>
      </c>
      <c r="AT93" s="371" t="e">
        <f t="shared" si="68"/>
        <v>#DIV/0!</v>
      </c>
      <c r="AU93" s="371" t="e">
        <f t="shared" si="69"/>
        <v>#DIV/0!</v>
      </c>
      <c r="AV93" s="810"/>
      <c r="AW93" s="807">
        <f t="shared" si="113"/>
        <v>0</v>
      </c>
      <c r="AX93" s="802">
        <f t="shared" si="119"/>
        <v>0</v>
      </c>
    </row>
    <row r="94" spans="1:51" ht="15" x14ac:dyDescent="0.35">
      <c r="A94" s="409" t="s">
        <v>535</v>
      </c>
      <c r="B94" s="701" t="s">
        <v>93</v>
      </c>
      <c r="C94" s="818">
        <v>7794000</v>
      </c>
      <c r="D94" s="689">
        <v>0</v>
      </c>
      <c r="I94" s="70">
        <f t="shared" si="120"/>
        <v>7794000</v>
      </c>
      <c r="J94" s="690">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76"/>
      <c r="AD94" s="63">
        <f t="shared" ref="AD94:AD97" si="145">J94+L94+N94+P94+R94+T94+V94+X94+Z94</f>
        <v>0</v>
      </c>
      <c r="AE94" s="762">
        <f t="shared" ref="AE94:AE97" si="146">K94+M94+O94+Q94+S94+U94+W94+Y94+AA94</f>
        <v>0</v>
      </c>
      <c r="AF94" s="180">
        <f t="shared" si="144"/>
        <v>7794000</v>
      </c>
      <c r="AG94" s="692">
        <f>IFERROR(+VLOOKUP(A94,'Base de Datos'!$A$1:$G$100,7,0),0)</f>
        <v>4350746.33</v>
      </c>
      <c r="AH94" s="72">
        <f>IFERROR(+VLOOKUP(A94,'Base de Datos'!$A$1:$G$100,6,0),0)</f>
        <v>3439101.92</v>
      </c>
      <c r="AI94" s="72">
        <f>IFERROR(+VLOOKUP(A94,'Base de Datos'!$A$1:$H$100,8,0),0)</f>
        <v>0</v>
      </c>
      <c r="AJ94" s="72">
        <f>+AK94+AI94</f>
        <v>4151.75</v>
      </c>
      <c r="AK94" s="297">
        <f t="shared" si="71"/>
        <v>4151.75</v>
      </c>
      <c r="AL94" s="257">
        <f t="shared" ref="AL94:AL98" si="147">IFERROR(((AF94-AK94)/AF94),0)</f>
        <v>0.99946731460097515</v>
      </c>
      <c r="AM94" s="72">
        <f>IFERROR(+VLOOKUP(A94,'Base de Datos'!$A$1:$N$84,11,0),0)</f>
        <v>4151.75</v>
      </c>
      <c r="AN94" s="825">
        <f t="shared" ref="AN94:AN98" si="148">IFERROR(+(AG94/AF94),0)</f>
        <v>0.55821738901719276</v>
      </c>
      <c r="AP94" s="361">
        <f>AF94+'[1]PPTO AL 31 DE JULIO  2016'!Z94</f>
        <v>8794000</v>
      </c>
      <c r="AQ94" s="361">
        <f>AG94+'[1]PPTO AL 31 DE JULIO  2016'!AA94</f>
        <v>4383446.33</v>
      </c>
      <c r="AR94" s="361">
        <f>AH94+'[1]PPTO AL 31 DE JULIO  2016'!AB94</f>
        <v>4379826.87</v>
      </c>
      <c r="AS94" s="369">
        <f>AK94+'[1]PPTO AL 31 DE JULIO  2016'!AC94</f>
        <v>30726.800000000047</v>
      </c>
      <c r="AT94" s="371">
        <f t="shared" si="68"/>
        <v>0.49845875938139639</v>
      </c>
      <c r="AU94" s="371">
        <f t="shared" si="69"/>
        <v>0.99650593586536262</v>
      </c>
      <c r="AV94" s="758">
        <v>4735145.6100000003</v>
      </c>
      <c r="AW94" s="807">
        <f t="shared" si="113"/>
        <v>-4730993.8600000003</v>
      </c>
      <c r="AX94" s="802">
        <f t="shared" si="119"/>
        <v>-4730993.8600000003</v>
      </c>
    </row>
    <row r="95" spans="1:51" ht="15" x14ac:dyDescent="0.35">
      <c r="A95" s="409" t="s">
        <v>536</v>
      </c>
      <c r="B95" s="701" t="s">
        <v>94</v>
      </c>
      <c r="C95" s="818">
        <v>4404572</v>
      </c>
      <c r="D95" s="689">
        <v>0</v>
      </c>
      <c r="I95" s="70">
        <f t="shared" si="120"/>
        <v>4404572</v>
      </c>
      <c r="J95" s="690"/>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76"/>
      <c r="AD95" s="63">
        <f t="shared" si="145"/>
        <v>0</v>
      </c>
      <c r="AE95" s="762">
        <f t="shared" si="146"/>
        <v>0</v>
      </c>
      <c r="AF95" s="180">
        <f t="shared" si="144"/>
        <v>4404572</v>
      </c>
      <c r="AG95" s="692">
        <f>IFERROR(+VLOOKUP(A95,'Base de Datos'!$A$1:$G$100,7,0),0)</f>
        <v>1429486.33</v>
      </c>
      <c r="AH95" s="72">
        <f>IFERROR(+VLOOKUP(A95,'Base de Datos'!$A$1:$G$100,6,0),0)</f>
        <v>791798.83</v>
      </c>
      <c r="AI95" s="72">
        <f>IFERROR(+VLOOKUP(A95,'Base de Datos'!$A$1:$H$100,8,0),0)</f>
        <v>0</v>
      </c>
      <c r="AJ95" s="72">
        <f>+AK95+AI95</f>
        <v>2183286.84</v>
      </c>
      <c r="AK95" s="297">
        <f t="shared" si="71"/>
        <v>2183286.84</v>
      </c>
      <c r="AL95" s="257">
        <f t="shared" si="147"/>
        <v>0.50431350878132997</v>
      </c>
      <c r="AM95" s="72">
        <f>IFERROR(+VLOOKUP(A95,'Base de Datos'!$A$1:$N$84,11,0),0)</f>
        <v>2183286.84</v>
      </c>
      <c r="AN95" s="825">
        <f t="shared" si="148"/>
        <v>0.32454602399506693</v>
      </c>
      <c r="AP95" s="361">
        <f>AF95+'[1]PPTO AL 31 DE JULIO  2016'!Z95</f>
        <v>4904572</v>
      </c>
      <c r="AQ95" s="361">
        <f>AG95+'[1]PPTO AL 31 DE JULIO  2016'!AA95</f>
        <v>1429486.33</v>
      </c>
      <c r="AR95" s="361">
        <f>AH95+'[1]PPTO AL 31 DE JULIO  2016'!AB95</f>
        <v>791798.83</v>
      </c>
      <c r="AS95" s="369">
        <f>AK95+'[1]PPTO AL 31 DE JULIO  2016'!AC95</f>
        <v>2683286.84</v>
      </c>
      <c r="AT95" s="371">
        <f t="shared" si="68"/>
        <v>0.29145995409997039</v>
      </c>
      <c r="AU95" s="371">
        <f t="shared" si="69"/>
        <v>0.45290091775592245</v>
      </c>
      <c r="AV95" s="758">
        <v>1936287.91</v>
      </c>
      <c r="AW95" s="807">
        <f t="shared" si="113"/>
        <v>246998.92999999993</v>
      </c>
      <c r="AX95" s="802">
        <f t="shared" si="119"/>
        <v>246998.92999999993</v>
      </c>
    </row>
    <row r="96" spans="1:51" ht="14.4" hidden="1" x14ac:dyDescent="0.35">
      <c r="A96" s="409" t="s">
        <v>537</v>
      </c>
      <c r="B96" s="701" t="s">
        <v>95</v>
      </c>
      <c r="C96" s="689">
        <v>0</v>
      </c>
      <c r="D96" s="689">
        <v>0</v>
      </c>
      <c r="I96" s="70">
        <f t="shared" si="120"/>
        <v>0</v>
      </c>
      <c r="J96" s="690">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76"/>
      <c r="AD96" s="63">
        <f t="shared" si="145"/>
        <v>0</v>
      </c>
      <c r="AE96" s="762">
        <f t="shared" si="146"/>
        <v>0</v>
      </c>
      <c r="AF96" s="180">
        <f t="shared" si="144"/>
        <v>0</v>
      </c>
      <c r="AG96" s="692">
        <f>IFERROR(+VLOOKUP(A96,'Base de Datos'!$A$1:$G$100,7,0),0)</f>
        <v>0</v>
      </c>
      <c r="AH96" s="72">
        <f>IFERROR(+VLOOKUP(A96,'Base de Datos'!$A$1:$G$100,6,0),0)</f>
        <v>0</v>
      </c>
      <c r="AI96" s="72">
        <f>IFERROR(+VLOOKUP(A96,'Base de Datos'!$A$1:$H$100,8,0),0)</f>
        <v>0</v>
      </c>
      <c r="AJ96" s="72">
        <f t="shared" si="74"/>
        <v>0</v>
      </c>
      <c r="AK96" s="297">
        <f t="shared" si="71"/>
        <v>0</v>
      </c>
      <c r="AL96" s="257">
        <f t="shared" si="147"/>
        <v>0</v>
      </c>
      <c r="AM96" s="72">
        <f>IFERROR(+VLOOKUP(A96,'Base de Datos'!$A$1:$N$84,11,0),0)</f>
        <v>0</v>
      </c>
      <c r="AN96" s="825">
        <f t="shared" si="148"/>
        <v>0</v>
      </c>
      <c r="AP96" s="361">
        <f>AF96+'[1]PPTO AL 31 DE JULIO  2016'!Z96</f>
        <v>1000000</v>
      </c>
      <c r="AQ96" s="361">
        <f>AG96+'[1]PPTO AL 31 DE JULIO  2016'!AA96</f>
        <v>253700</v>
      </c>
      <c r="AR96" s="361">
        <f>AH96+'[1]PPTO AL 31 DE JULIO  2016'!AB96</f>
        <v>0</v>
      </c>
      <c r="AS96" s="369">
        <f>AK96+'[1]PPTO AL 31 DE JULIO  2016'!AC96</f>
        <v>746300</v>
      </c>
      <c r="AT96" s="371">
        <f t="shared" si="68"/>
        <v>0.25369999999999998</v>
      </c>
      <c r="AU96" s="371">
        <f t="shared" si="69"/>
        <v>0.25369999999999998</v>
      </c>
      <c r="AV96" s="758"/>
      <c r="AW96" s="807">
        <f t="shared" si="113"/>
        <v>0</v>
      </c>
      <c r="AX96" s="802">
        <f t="shared" si="119"/>
        <v>0</v>
      </c>
    </row>
    <row r="97" spans="1:50" ht="15" x14ac:dyDescent="0.35">
      <c r="A97" s="409" t="s">
        <v>538</v>
      </c>
      <c r="B97" s="701" t="s">
        <v>96</v>
      </c>
      <c r="C97" s="818">
        <v>28231315</v>
      </c>
      <c r="D97" s="689">
        <v>0</v>
      </c>
      <c r="I97" s="70">
        <f t="shared" si="120"/>
        <v>28231315</v>
      </c>
      <c r="J97" s="690">
        <v>2881500</v>
      </c>
      <c r="K97" s="45">
        <v>0</v>
      </c>
      <c r="L97" s="26">
        <v>9661500</v>
      </c>
      <c r="M97" s="27">
        <v>0</v>
      </c>
      <c r="N97" s="38"/>
      <c r="O97" s="39">
        <v>0</v>
      </c>
      <c r="P97" s="26">
        <v>0</v>
      </c>
      <c r="Q97" s="27">
        <v>0</v>
      </c>
      <c r="R97" s="38">
        <v>0</v>
      </c>
      <c r="S97" s="39"/>
      <c r="T97" s="38">
        <v>0</v>
      </c>
      <c r="U97" s="39">
        <v>0</v>
      </c>
      <c r="V97" s="19">
        <v>0</v>
      </c>
      <c r="W97" s="38">
        <v>0</v>
      </c>
      <c r="X97" s="19">
        <v>0</v>
      </c>
      <c r="Y97" s="38">
        <v>0</v>
      </c>
      <c r="Z97" s="19">
        <v>0</v>
      </c>
      <c r="AA97" s="38">
        <v>0</v>
      </c>
      <c r="AB97" s="38"/>
      <c r="AC97" s="776"/>
      <c r="AD97" s="63">
        <f t="shared" si="145"/>
        <v>12543000</v>
      </c>
      <c r="AE97" s="762">
        <f t="shared" si="146"/>
        <v>0</v>
      </c>
      <c r="AF97" s="180">
        <f t="shared" si="144"/>
        <v>40774315</v>
      </c>
      <c r="AG97" s="692">
        <f>IFERROR(+VLOOKUP(A97,'Base de Datos'!$A$1:$G$100,7,0),0)</f>
        <v>9368061.6500000004</v>
      </c>
      <c r="AH97" s="72">
        <f>IFERROR(+VLOOKUP(A97,'Base de Datos'!$A$1:$G$100,6,0),0)</f>
        <v>19798600</v>
      </c>
      <c r="AI97" s="72">
        <f>IFERROR(+VLOOKUP(A97,'Base de Datos'!$A$1:$H$100,8,0),0)</f>
        <v>0</v>
      </c>
      <c r="AJ97" s="72">
        <f>+AK97+AI97</f>
        <v>11607653.350000001</v>
      </c>
      <c r="AK97" s="297">
        <f t="shared" si="71"/>
        <v>11607653.350000001</v>
      </c>
      <c r="AL97" s="257">
        <f t="shared" si="147"/>
        <v>0.71531947624380687</v>
      </c>
      <c r="AM97" s="72">
        <f>IFERROR(+VLOOKUP(A97,'Base de Datos'!$A$1:$N$84,11,0),0)</f>
        <v>1946153.35</v>
      </c>
      <c r="AN97" s="825">
        <f t="shared" si="148"/>
        <v>0.22975399218846473</v>
      </c>
      <c r="AP97" s="361">
        <f>AF97+'[1]PPTO AL 31 DE JULIO  2016'!Z97</f>
        <v>41774315</v>
      </c>
      <c r="AQ97" s="361">
        <f>AG97+'[1]PPTO AL 31 DE JULIO  2016'!AA97</f>
        <v>9368061.6500000004</v>
      </c>
      <c r="AR97" s="361">
        <f>AH97+'[1]PPTO AL 31 DE JULIO  2016'!AB97</f>
        <v>20048600</v>
      </c>
      <c r="AS97" s="369">
        <f>AK97+'[1]PPTO AL 31 DE JULIO  2016'!AC97</f>
        <v>12357653.350000001</v>
      </c>
      <c r="AT97" s="371">
        <f t="shared" si="68"/>
        <v>0.2242541056627739</v>
      </c>
      <c r="AU97" s="371">
        <f t="shared" si="69"/>
        <v>0.70418058680315876</v>
      </c>
      <c r="AV97" s="758">
        <v>13376542.029999999</v>
      </c>
      <c r="AW97" s="807">
        <f t="shared" si="113"/>
        <v>-1768888.6799999978</v>
      </c>
      <c r="AX97" s="802">
        <f t="shared" si="119"/>
        <v>-1768888.6799999978</v>
      </c>
    </row>
    <row r="98" spans="1:50" ht="15" hidden="1" customHeight="1" x14ac:dyDescent="0.35">
      <c r="A98" s="409" t="s">
        <v>539</v>
      </c>
      <c r="B98" s="701" t="s">
        <v>441</v>
      </c>
      <c r="C98" s="504">
        <v>0</v>
      </c>
      <c r="D98" s="689">
        <v>0</v>
      </c>
      <c r="I98" s="70">
        <f t="shared" si="120"/>
        <v>0</v>
      </c>
      <c r="J98" s="690">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76"/>
      <c r="AD98" s="63">
        <f t="shared" ref="AD98:AD103" si="149">J98+L98+N98+P98+R98+V98+T98</f>
        <v>0</v>
      </c>
      <c r="AE98" s="691">
        <f>K98+M98+O98+Q98+S98+V98+U98</f>
        <v>0</v>
      </c>
      <c r="AF98" s="180">
        <f t="shared" si="144"/>
        <v>0</v>
      </c>
      <c r="AG98" s="692">
        <f>IFERROR(+VLOOKUP(A98,'Base de Datos'!$A$1:$G$84,7,0),0)</f>
        <v>0</v>
      </c>
      <c r="AH98" s="72">
        <f>IFERROR(+VLOOKUP(A98,'Base de Datos'!$A$1:$G$84,6,0),0)</f>
        <v>0</v>
      </c>
      <c r="AI98" s="72">
        <f>IFERROR(+VLOOKUP(A98,'Base de Datos'!$A$1:$G$84,8,0),0)</f>
        <v>0</v>
      </c>
      <c r="AJ98" s="72">
        <f>+AK98+AI98</f>
        <v>0</v>
      </c>
      <c r="AK98" s="297">
        <f t="shared" si="71"/>
        <v>0</v>
      </c>
      <c r="AL98" s="257">
        <f t="shared" si="147"/>
        <v>0</v>
      </c>
      <c r="AM98" s="72">
        <f>IFERROR(+VLOOKUP(F98,'Base de Datos'!$A$1:$G$84,6,0),0)</f>
        <v>0</v>
      </c>
      <c r="AN98" s="825">
        <f t="shared" si="148"/>
        <v>0</v>
      </c>
      <c r="AP98" s="361">
        <f>AF98+'[1]PPTO AL 31 DE JULIO  2016'!Z98</f>
        <v>1591000</v>
      </c>
      <c r="AQ98" s="361">
        <f>AG98+'[1]PPTO AL 31 DE JULIO  2016'!AA98</f>
        <v>0</v>
      </c>
      <c r="AR98" s="361">
        <f>AH98+'[1]PPTO AL 31 DE JULIO  2016'!AB98</f>
        <v>0</v>
      </c>
      <c r="AS98" s="369">
        <f>AK98+'[1]PPTO AL 31 DE JULIO  2016'!AC98</f>
        <v>1591000</v>
      </c>
      <c r="AT98" s="371">
        <f t="shared" si="68"/>
        <v>0</v>
      </c>
      <c r="AU98" s="371">
        <f t="shared" si="69"/>
        <v>0</v>
      </c>
      <c r="AV98" s="810"/>
      <c r="AW98" s="807">
        <f t="shared" si="113"/>
        <v>0</v>
      </c>
      <c r="AX98" s="802">
        <f t="shared" si="119"/>
        <v>0</v>
      </c>
    </row>
    <row r="99" spans="1:50" s="47" customFormat="1" ht="15" hidden="1" customHeight="1" x14ac:dyDescent="0.35">
      <c r="A99" s="408">
        <v>109</v>
      </c>
      <c r="B99" s="103" t="s">
        <v>97</v>
      </c>
      <c r="C99" s="48">
        <f>SUM(C100:C103)</f>
        <v>0</v>
      </c>
      <c r="D99" s="48">
        <f>SUM(D100:D103)</f>
        <v>0</v>
      </c>
      <c r="E99" s="55">
        <f>SUM(E100:E103)</f>
        <v>0</v>
      </c>
      <c r="F99" s="55"/>
      <c r="G99" s="55"/>
      <c r="H99" s="55">
        <f>SUM(H100:H103)</f>
        <v>0</v>
      </c>
      <c r="I99" s="71">
        <f t="shared" si="120"/>
        <v>0</v>
      </c>
      <c r="J99" s="46">
        <f>SUM(J100:J103)</f>
        <v>0</v>
      </c>
      <c r="K99" s="43">
        <f t="shared" ref="K99:W99" si="150">SUM(K100:K103)</f>
        <v>0</v>
      </c>
      <c r="L99" s="52">
        <f t="shared" si="150"/>
        <v>0</v>
      </c>
      <c r="M99" s="53">
        <f t="shared" si="150"/>
        <v>0</v>
      </c>
      <c r="N99" s="50">
        <f t="shared" si="150"/>
        <v>0</v>
      </c>
      <c r="O99" s="51">
        <f t="shared" si="150"/>
        <v>0</v>
      </c>
      <c r="P99" s="52">
        <f t="shared" si="150"/>
        <v>0</v>
      </c>
      <c r="Q99" s="53">
        <f t="shared" si="150"/>
        <v>0</v>
      </c>
      <c r="R99" s="50">
        <f t="shared" si="150"/>
        <v>0</v>
      </c>
      <c r="S99" s="51">
        <f t="shared" si="150"/>
        <v>0</v>
      </c>
      <c r="T99" s="50">
        <f>SUM(T100:T103)</f>
        <v>0</v>
      </c>
      <c r="U99" s="51">
        <f>SUM(U100:U103)</f>
        <v>0</v>
      </c>
      <c r="V99" s="54">
        <f t="shared" si="150"/>
        <v>0</v>
      </c>
      <c r="W99" s="50">
        <f t="shared" si="150"/>
        <v>0</v>
      </c>
      <c r="X99" s="54">
        <f t="shared" ref="X99:AA99" si="151">SUM(X100:X103)</f>
        <v>0</v>
      </c>
      <c r="Y99" s="50">
        <f t="shared" si="151"/>
        <v>0</v>
      </c>
      <c r="Z99" s="54">
        <f t="shared" si="151"/>
        <v>0</v>
      </c>
      <c r="AA99" s="50">
        <f t="shared" si="151"/>
        <v>0</v>
      </c>
      <c r="AB99" s="766"/>
      <c r="AC99" s="779"/>
      <c r="AD99" s="63">
        <f t="shared" si="149"/>
        <v>0</v>
      </c>
      <c r="AE99" s="77">
        <f t="shared" ref="AE99:AK99" si="152">SUM(AE100:AE103)</f>
        <v>0</v>
      </c>
      <c r="AF99" s="80">
        <f t="shared" si="152"/>
        <v>0</v>
      </c>
      <c r="AG99" s="699">
        <f t="shared" si="152"/>
        <v>0</v>
      </c>
      <c r="AH99" s="80">
        <f t="shared" si="152"/>
        <v>0</v>
      </c>
      <c r="AI99" s="80">
        <f t="shared" ref="AI99" si="153">SUM(AI100:AI103)</f>
        <v>0</v>
      </c>
      <c r="AJ99" s="80">
        <f t="shared" si="74"/>
        <v>0</v>
      </c>
      <c r="AK99" s="296">
        <f t="shared" si="152"/>
        <v>0</v>
      </c>
      <c r="AL99" s="527">
        <v>0</v>
      </c>
      <c r="AM99" s="80">
        <f t="shared" ref="AM99" si="154">SUM(AM100:AM103)</f>
        <v>0</v>
      </c>
      <c r="AN99" s="825">
        <v>0</v>
      </c>
      <c r="AP99" s="361">
        <f>AF99+'[1]PPTO AL 31 DE JULIO  2016'!Z99</f>
        <v>200000</v>
      </c>
      <c r="AQ99" s="361">
        <f>AG99+'[1]PPTO AL 31 DE JULIO  2016'!AA99</f>
        <v>0</v>
      </c>
      <c r="AR99" s="361">
        <f>AH99+'[1]PPTO AL 31 DE JULIO  2016'!AB99</f>
        <v>0</v>
      </c>
      <c r="AS99" s="369">
        <f>AK99+'[1]PPTO AL 31 DE JULIO  2016'!AC99</f>
        <v>200000</v>
      </c>
      <c r="AT99" s="371">
        <f t="shared" si="68"/>
        <v>0</v>
      </c>
      <c r="AU99" s="371">
        <f t="shared" si="69"/>
        <v>0</v>
      </c>
      <c r="AV99" s="809"/>
      <c r="AW99" s="807">
        <f t="shared" si="113"/>
        <v>0</v>
      </c>
      <c r="AX99" s="802">
        <f t="shared" si="119"/>
        <v>0</v>
      </c>
    </row>
    <row r="100" spans="1:50" ht="15" hidden="1" customHeight="1" x14ac:dyDescent="0.35">
      <c r="A100" s="409">
        <v>10901</v>
      </c>
      <c r="B100" s="701" t="s">
        <v>98</v>
      </c>
      <c r="C100" s="689">
        <v>0</v>
      </c>
      <c r="D100" s="689">
        <v>0</v>
      </c>
      <c r="I100" s="70">
        <f t="shared" si="120"/>
        <v>0</v>
      </c>
      <c r="J100" s="690">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76"/>
      <c r="AD100" s="63">
        <f t="shared" si="149"/>
        <v>0</v>
      </c>
      <c r="AE100" s="691">
        <f>K100+M100+O100+Q100+S100+V100</f>
        <v>0</v>
      </c>
      <c r="AF100" s="180">
        <f>C100+AD100-AE100</f>
        <v>0</v>
      </c>
      <c r="AG100" s="692">
        <v>0</v>
      </c>
      <c r="AH100" s="72">
        <v>0</v>
      </c>
      <c r="AI100" s="72">
        <v>0</v>
      </c>
      <c r="AJ100" s="72">
        <f t="shared" si="74"/>
        <v>0</v>
      </c>
      <c r="AK100" s="297">
        <f t="shared" si="71"/>
        <v>0</v>
      </c>
      <c r="AL100" s="257">
        <v>0</v>
      </c>
      <c r="AM100" s="72">
        <v>0</v>
      </c>
      <c r="AN100" s="825">
        <v>0</v>
      </c>
      <c r="AP100" s="361">
        <f>AF100+'[1]PPTO AL 31 DE JULIO  2016'!Z100</f>
        <v>0</v>
      </c>
      <c r="AQ100" s="361">
        <f>AG100+'[1]PPTO AL 31 DE JULIO  2016'!AA100</f>
        <v>0</v>
      </c>
      <c r="AR100" s="361">
        <f>AH100+'[1]PPTO AL 31 DE JULIO  2016'!AB100</f>
        <v>0</v>
      </c>
      <c r="AS100" s="369">
        <f>AK100+'[1]PPTO AL 31 DE JULIO  2016'!AC100</f>
        <v>0</v>
      </c>
      <c r="AT100" s="371" t="e">
        <f t="shared" si="68"/>
        <v>#DIV/0!</v>
      </c>
      <c r="AU100" s="371" t="e">
        <f t="shared" si="69"/>
        <v>#DIV/0!</v>
      </c>
      <c r="AV100" s="810"/>
      <c r="AW100" s="807">
        <f t="shared" si="113"/>
        <v>0</v>
      </c>
      <c r="AX100" s="802">
        <f t="shared" si="119"/>
        <v>0</v>
      </c>
    </row>
    <row r="101" spans="1:50" ht="15" hidden="1" customHeight="1" x14ac:dyDescent="0.35">
      <c r="A101" s="409">
        <v>10902</v>
      </c>
      <c r="B101" s="701" t="s">
        <v>99</v>
      </c>
      <c r="C101" s="689">
        <v>0</v>
      </c>
      <c r="D101" s="689">
        <v>0</v>
      </c>
      <c r="I101" s="70">
        <f t="shared" si="120"/>
        <v>0</v>
      </c>
      <c r="J101" s="690">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76"/>
      <c r="AD101" s="63">
        <f t="shared" si="149"/>
        <v>0</v>
      </c>
      <c r="AE101" s="691">
        <f>K101+M101+O101+Q101+S101+V101</f>
        <v>0</v>
      </c>
      <c r="AF101" s="180">
        <f>C101+AD101-AE101</f>
        <v>0</v>
      </c>
      <c r="AG101" s="692">
        <v>0</v>
      </c>
      <c r="AH101" s="72">
        <v>0</v>
      </c>
      <c r="AI101" s="72">
        <v>0</v>
      </c>
      <c r="AJ101" s="72">
        <f t="shared" si="74"/>
        <v>0</v>
      </c>
      <c r="AK101" s="297">
        <f t="shared" si="71"/>
        <v>0</v>
      </c>
      <c r="AL101" s="257">
        <v>0</v>
      </c>
      <c r="AM101" s="72">
        <v>0</v>
      </c>
      <c r="AN101" s="825">
        <v>0</v>
      </c>
      <c r="AP101" s="361">
        <f>AF101+'[1]PPTO AL 31 DE JULIO  2016'!Z101</f>
        <v>0</v>
      </c>
      <c r="AQ101" s="361">
        <f>AG101+'[1]PPTO AL 31 DE JULIO  2016'!AA101</f>
        <v>0</v>
      </c>
      <c r="AR101" s="361">
        <f>AH101+'[1]PPTO AL 31 DE JULIO  2016'!AB101</f>
        <v>0</v>
      </c>
      <c r="AS101" s="369">
        <f>AK101+'[1]PPTO AL 31 DE JULIO  2016'!AC101</f>
        <v>0</v>
      </c>
      <c r="AT101" s="371" t="e">
        <f t="shared" si="68"/>
        <v>#DIV/0!</v>
      </c>
      <c r="AU101" s="371" t="e">
        <f t="shared" si="69"/>
        <v>#DIV/0!</v>
      </c>
      <c r="AV101" s="810"/>
      <c r="AW101" s="807">
        <f t="shared" si="113"/>
        <v>0</v>
      </c>
      <c r="AX101" s="802">
        <f t="shared" si="119"/>
        <v>0</v>
      </c>
    </row>
    <row r="102" spans="1:50" ht="15" hidden="1" customHeight="1" x14ac:dyDescent="0.35">
      <c r="A102" s="409">
        <v>10903</v>
      </c>
      <c r="B102" s="701" t="s">
        <v>100</v>
      </c>
      <c r="C102" s="689">
        <v>0</v>
      </c>
      <c r="D102" s="689">
        <v>0</v>
      </c>
      <c r="I102" s="70">
        <f t="shared" si="120"/>
        <v>0</v>
      </c>
      <c r="J102" s="690">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76"/>
      <c r="AD102" s="63">
        <f t="shared" si="149"/>
        <v>0</v>
      </c>
      <c r="AE102" s="691">
        <f>K102+M102+O102+Q102+S102+V102</f>
        <v>0</v>
      </c>
      <c r="AF102" s="180">
        <f>C102+AD102-AE102</f>
        <v>0</v>
      </c>
      <c r="AG102" s="692">
        <v>0</v>
      </c>
      <c r="AH102" s="72">
        <v>0</v>
      </c>
      <c r="AI102" s="72">
        <v>0</v>
      </c>
      <c r="AJ102" s="72">
        <f t="shared" si="74"/>
        <v>0</v>
      </c>
      <c r="AK102" s="297">
        <f t="shared" si="71"/>
        <v>0</v>
      </c>
      <c r="AL102" s="257">
        <v>0</v>
      </c>
      <c r="AM102" s="72">
        <v>0</v>
      </c>
      <c r="AN102" s="825">
        <v>0</v>
      </c>
      <c r="AP102" s="361">
        <f>AF102+'[1]PPTO AL 31 DE JULIO  2016'!Z102</f>
        <v>0</v>
      </c>
      <c r="AQ102" s="361">
        <f>AG102+'[1]PPTO AL 31 DE JULIO  2016'!AA102</f>
        <v>0</v>
      </c>
      <c r="AR102" s="361">
        <f>AH102+'[1]PPTO AL 31 DE JULIO  2016'!AB102</f>
        <v>0</v>
      </c>
      <c r="AS102" s="369">
        <f>AK102+'[1]PPTO AL 31 DE JULIO  2016'!AC102</f>
        <v>0</v>
      </c>
      <c r="AT102" s="371" t="e">
        <f t="shared" si="68"/>
        <v>#DIV/0!</v>
      </c>
      <c r="AU102" s="371" t="e">
        <f t="shared" si="69"/>
        <v>#DIV/0!</v>
      </c>
      <c r="AV102" s="810"/>
      <c r="AW102" s="807">
        <f t="shared" si="113"/>
        <v>0</v>
      </c>
      <c r="AX102" s="802">
        <f t="shared" si="119"/>
        <v>0</v>
      </c>
    </row>
    <row r="103" spans="1:50" ht="15" hidden="1" customHeight="1" x14ac:dyDescent="0.35">
      <c r="A103" s="411">
        <v>10999</v>
      </c>
      <c r="B103" s="703" t="s">
        <v>101</v>
      </c>
      <c r="C103" s="704">
        <v>0</v>
      </c>
      <c r="D103" s="704">
        <v>0</v>
      </c>
      <c r="E103" s="12"/>
      <c r="F103" s="12"/>
      <c r="G103" s="12"/>
      <c r="H103" s="12"/>
      <c r="I103" s="72">
        <f t="shared" si="120"/>
        <v>0</v>
      </c>
      <c r="J103" s="690">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76"/>
      <c r="AD103" s="63">
        <f t="shared" si="149"/>
        <v>0</v>
      </c>
      <c r="AE103" s="691">
        <f>K103+M103+O103+Q103+S103+V103</f>
        <v>0</v>
      </c>
      <c r="AF103" s="180">
        <f>C103+AD103-AE103</f>
        <v>0</v>
      </c>
      <c r="AG103" s="692">
        <v>0</v>
      </c>
      <c r="AH103" s="72">
        <v>0</v>
      </c>
      <c r="AI103" s="72">
        <v>0</v>
      </c>
      <c r="AJ103" s="72">
        <f t="shared" si="74"/>
        <v>0</v>
      </c>
      <c r="AK103" s="297">
        <f t="shared" si="71"/>
        <v>0</v>
      </c>
      <c r="AL103" s="257">
        <v>0</v>
      </c>
      <c r="AM103" s="72">
        <v>0</v>
      </c>
      <c r="AN103" s="825">
        <v>0</v>
      </c>
      <c r="AP103" s="361">
        <f>AF103+'[1]PPTO AL 31 DE JULIO  2016'!Z103</f>
        <v>200000</v>
      </c>
      <c r="AQ103" s="361">
        <f>AG103+'[1]PPTO AL 31 DE JULIO  2016'!AA103</f>
        <v>0</v>
      </c>
      <c r="AR103" s="361">
        <f>AH103+'[1]PPTO AL 31 DE JULIO  2016'!AB103</f>
        <v>0</v>
      </c>
      <c r="AS103" s="369">
        <f>AK103+'[1]PPTO AL 31 DE JULIO  2016'!AC103</f>
        <v>200000</v>
      </c>
      <c r="AT103" s="371">
        <f t="shared" si="68"/>
        <v>0</v>
      </c>
      <c r="AU103" s="371">
        <f t="shared" si="69"/>
        <v>0</v>
      </c>
      <c r="AV103" s="810"/>
      <c r="AW103" s="807">
        <f t="shared" si="113"/>
        <v>0</v>
      </c>
      <c r="AX103" s="802">
        <f t="shared" si="119"/>
        <v>0</v>
      </c>
    </row>
    <row r="104" spans="1:50" s="47" customFormat="1" ht="14.4" x14ac:dyDescent="0.35">
      <c r="A104" s="569">
        <v>199</v>
      </c>
      <c r="B104" s="570" t="s">
        <v>102</v>
      </c>
      <c r="C104" s="571">
        <f>SUM(C105:C110)</f>
        <v>491600</v>
      </c>
      <c r="D104" s="571">
        <f>SUM(D105:D110)</f>
        <v>0</v>
      </c>
      <c r="E104" s="581">
        <f>SUM(E105:E110)</f>
        <v>0</v>
      </c>
      <c r="F104" s="581"/>
      <c r="G104" s="581"/>
      <c r="H104" s="581">
        <f>SUM(H105:H110)</f>
        <v>0</v>
      </c>
      <c r="I104" s="579">
        <f t="shared" si="120"/>
        <v>491600</v>
      </c>
      <c r="J104" s="573">
        <f>SUM(J105:J110)</f>
        <v>0</v>
      </c>
      <c r="K104" s="574">
        <f t="shared" ref="K104:W104" si="155">SUM(K105:K110)</f>
        <v>0</v>
      </c>
      <c r="L104" s="575">
        <f t="shared" si="155"/>
        <v>10000</v>
      </c>
      <c r="M104" s="576">
        <f t="shared" si="155"/>
        <v>0</v>
      </c>
      <c r="N104" s="575">
        <f t="shared" si="155"/>
        <v>0</v>
      </c>
      <c r="O104" s="576">
        <f t="shared" si="155"/>
        <v>0</v>
      </c>
      <c r="P104" s="575">
        <f t="shared" si="155"/>
        <v>0</v>
      </c>
      <c r="Q104" s="576">
        <f t="shared" si="155"/>
        <v>0</v>
      </c>
      <c r="R104" s="575">
        <f t="shared" si="155"/>
        <v>0</v>
      </c>
      <c r="S104" s="576">
        <f t="shared" si="155"/>
        <v>0</v>
      </c>
      <c r="T104" s="575">
        <f>SUM(T105:T110)</f>
        <v>0</v>
      </c>
      <c r="U104" s="576">
        <f>SUM(U105:U110)</f>
        <v>0</v>
      </c>
      <c r="V104" s="577">
        <f t="shared" si="155"/>
        <v>0</v>
      </c>
      <c r="W104" s="575">
        <f t="shared" si="155"/>
        <v>0</v>
      </c>
      <c r="X104" s="577">
        <f t="shared" ref="X104:AA104" si="156">SUM(X105:X110)</f>
        <v>0</v>
      </c>
      <c r="Y104" s="575">
        <f t="shared" si="156"/>
        <v>0</v>
      </c>
      <c r="Z104" s="577">
        <f t="shared" si="156"/>
        <v>0</v>
      </c>
      <c r="AA104" s="575">
        <f t="shared" si="156"/>
        <v>0</v>
      </c>
      <c r="AB104" s="575"/>
      <c r="AC104" s="775"/>
      <c r="AD104" s="578">
        <f t="shared" ref="AD104:AK104" si="157">SUM(AD105:AD110)</f>
        <v>10000</v>
      </c>
      <c r="AE104" s="571">
        <f t="shared" si="157"/>
        <v>0</v>
      </c>
      <c r="AF104" s="579">
        <f t="shared" si="157"/>
        <v>491600</v>
      </c>
      <c r="AG104" s="687">
        <f t="shared" si="157"/>
        <v>0</v>
      </c>
      <c r="AH104" s="579">
        <f t="shared" si="157"/>
        <v>0</v>
      </c>
      <c r="AI104" s="579">
        <f t="shared" ref="AI104" si="158">SUM(AI105:AI110)</f>
        <v>0</v>
      </c>
      <c r="AJ104" s="579">
        <f>+AK104+AI104</f>
        <v>491600</v>
      </c>
      <c r="AK104" s="579">
        <f t="shared" si="157"/>
        <v>491600</v>
      </c>
      <c r="AL104" s="582">
        <f>(AF104-AK104)/AF104</f>
        <v>0</v>
      </c>
      <c r="AM104" s="579">
        <f t="shared" ref="AM104" si="159">SUM(AM105:AM110)</f>
        <v>491600</v>
      </c>
      <c r="AN104" s="824">
        <f t="shared" si="134"/>
        <v>0</v>
      </c>
      <c r="AP104" s="361">
        <f>AF104+'[1]PPTO AL 31 DE JULIO  2016'!Z104</f>
        <v>1691600</v>
      </c>
      <c r="AQ104" s="361">
        <f>AG104+'[1]PPTO AL 31 DE JULIO  2016'!AA104</f>
        <v>0</v>
      </c>
      <c r="AR104" s="361">
        <f>AH104+'[1]PPTO AL 31 DE JULIO  2016'!AB104</f>
        <v>0</v>
      </c>
      <c r="AS104" s="369">
        <f>AK104+'[1]PPTO AL 31 DE JULIO  2016'!AC104</f>
        <v>1691600</v>
      </c>
      <c r="AT104" s="371">
        <f t="shared" si="68"/>
        <v>0</v>
      </c>
      <c r="AU104" s="371">
        <f t="shared" si="69"/>
        <v>0</v>
      </c>
      <c r="AV104" s="809">
        <v>500000</v>
      </c>
      <c r="AW104" s="807">
        <f t="shared" si="113"/>
        <v>-8400</v>
      </c>
      <c r="AX104" s="802">
        <f t="shared" si="119"/>
        <v>-8400</v>
      </c>
    </row>
    <row r="105" spans="1:50" ht="15" hidden="1" customHeight="1" x14ac:dyDescent="0.35">
      <c r="A105" s="409">
        <v>19901</v>
      </c>
      <c r="B105" s="701" t="s">
        <v>103</v>
      </c>
      <c r="C105" s="689"/>
      <c r="D105" s="689"/>
      <c r="I105" s="70">
        <f t="shared" si="120"/>
        <v>0</v>
      </c>
      <c r="J105" s="690"/>
      <c r="K105" s="45"/>
      <c r="L105" s="26"/>
      <c r="M105" s="27"/>
      <c r="N105" s="38"/>
      <c r="O105" s="39"/>
      <c r="P105" s="26"/>
      <c r="Q105" s="27"/>
      <c r="R105" s="38"/>
      <c r="S105" s="39"/>
      <c r="T105" s="38"/>
      <c r="U105" s="39"/>
      <c r="V105" s="19"/>
      <c r="W105" s="38"/>
      <c r="X105" s="19"/>
      <c r="Y105" s="38"/>
      <c r="Z105" s="19"/>
      <c r="AA105" s="38"/>
      <c r="AB105" s="38"/>
      <c r="AC105" s="776"/>
      <c r="AD105" s="63">
        <f>J105+L105+N105+P105+R105+W105</f>
        <v>0</v>
      </c>
      <c r="AE105" s="691">
        <f>K105+M105+O105+Q105+S105+V105</f>
        <v>0</v>
      </c>
      <c r="AF105" s="72">
        <f>I105+AD105-AE105</f>
        <v>0</v>
      </c>
      <c r="AG105" s="692"/>
      <c r="AH105" s="72"/>
      <c r="AI105" s="72"/>
      <c r="AJ105" s="72">
        <f t="shared" si="74"/>
        <v>0</v>
      </c>
      <c r="AK105" s="297">
        <f t="shared" si="71"/>
        <v>0</v>
      </c>
      <c r="AL105" s="257"/>
      <c r="AM105" s="72"/>
      <c r="AN105" s="825" t="s">
        <v>0</v>
      </c>
      <c r="AP105" s="361">
        <f>AF105+'[1]PPTO AL 31 DE JULIO  2016'!Z105</f>
        <v>0</v>
      </c>
      <c r="AQ105" s="361">
        <f>AG105+'[1]PPTO AL 31 DE JULIO  2016'!AA105</f>
        <v>0</v>
      </c>
      <c r="AR105" s="361">
        <f>AH105+'[1]PPTO AL 31 DE JULIO  2016'!AB105</f>
        <v>0</v>
      </c>
      <c r="AS105" s="369">
        <f>AK105+'[1]PPTO AL 31 DE JULIO  2016'!AC105</f>
        <v>0</v>
      </c>
      <c r="AT105" s="371" t="e">
        <f t="shared" si="68"/>
        <v>#DIV/0!</v>
      </c>
      <c r="AU105" s="371" t="e">
        <f t="shared" si="69"/>
        <v>#DIV/0!</v>
      </c>
      <c r="AV105" s="810"/>
      <c r="AW105" s="807">
        <f t="shared" si="113"/>
        <v>0</v>
      </c>
      <c r="AX105" s="802">
        <f t="shared" si="119"/>
        <v>0</v>
      </c>
    </row>
    <row r="106" spans="1:50" ht="15" customHeight="1" x14ac:dyDescent="0.35">
      <c r="A106" s="409" t="s">
        <v>730</v>
      </c>
      <c r="B106" s="701" t="s">
        <v>104</v>
      </c>
      <c r="C106" s="704">
        <v>0</v>
      </c>
      <c r="D106" s="704"/>
      <c r="E106" s="12"/>
      <c r="F106" s="12"/>
      <c r="G106" s="12"/>
      <c r="H106" s="12"/>
      <c r="I106" s="72">
        <f t="shared" si="120"/>
        <v>0</v>
      </c>
      <c r="J106" s="690"/>
      <c r="K106" s="45"/>
      <c r="L106" s="28">
        <v>10000</v>
      </c>
      <c r="M106" s="29"/>
      <c r="N106" s="38"/>
      <c r="O106" s="39"/>
      <c r="P106" s="28"/>
      <c r="Q106" s="29"/>
      <c r="R106" s="38"/>
      <c r="S106" s="39"/>
      <c r="T106" s="38"/>
      <c r="U106" s="39"/>
      <c r="V106" s="20">
        <v>0</v>
      </c>
      <c r="W106" s="38"/>
      <c r="X106" s="20">
        <v>0</v>
      </c>
      <c r="Y106" s="38"/>
      <c r="Z106" s="20">
        <v>0</v>
      </c>
      <c r="AA106" s="38"/>
      <c r="AB106" s="38"/>
      <c r="AC106" s="776"/>
      <c r="AD106" s="63">
        <f>J106+L106+N106+P106+R106+W106</f>
        <v>10000</v>
      </c>
      <c r="AE106" s="691">
        <f>K106+M106+O106+Q106+S106+V106</f>
        <v>0</v>
      </c>
      <c r="AF106" s="72">
        <v>0</v>
      </c>
      <c r="AG106" s="692">
        <v>0</v>
      </c>
      <c r="AH106" s="72">
        <v>0</v>
      </c>
      <c r="AI106" s="72">
        <f>IFERROR(+VLOOKUP(A106,'Base de Datos'!$A$1:$H$100,8,0),0)</f>
        <v>0</v>
      </c>
      <c r="AJ106" s="72">
        <f t="shared" si="74"/>
        <v>0</v>
      </c>
      <c r="AK106" s="297">
        <f t="shared" si="71"/>
        <v>0</v>
      </c>
      <c r="AL106" s="257" t="e">
        <f>(AF106-AK106)/AF106</f>
        <v>#DIV/0!</v>
      </c>
      <c r="AM106" s="72">
        <v>0</v>
      </c>
      <c r="AN106" s="825" t="e">
        <f t="shared" ref="AN106:AN112" si="160">AG106/AF106</f>
        <v>#DIV/0!</v>
      </c>
      <c r="AP106" s="361">
        <f>AF106+'[1]PPTO AL 31 DE JULIO  2016'!Z106</f>
        <v>200000</v>
      </c>
      <c r="AQ106" s="361">
        <f>AG106+'[1]PPTO AL 31 DE JULIO  2016'!AA106</f>
        <v>0</v>
      </c>
      <c r="AR106" s="361">
        <f>AH106+'[1]PPTO AL 31 DE JULIO  2016'!AB106</f>
        <v>0</v>
      </c>
      <c r="AS106" s="369">
        <f>AK106+'[1]PPTO AL 31 DE JULIO  2016'!AC106</f>
        <v>200000</v>
      </c>
      <c r="AT106" s="371">
        <f t="shared" si="68"/>
        <v>0</v>
      </c>
      <c r="AU106" s="371">
        <f t="shared" si="69"/>
        <v>0</v>
      </c>
      <c r="AV106" s="810"/>
      <c r="AW106" s="807">
        <f t="shared" si="113"/>
        <v>0</v>
      </c>
      <c r="AX106" s="802">
        <f t="shared" si="119"/>
        <v>0</v>
      </c>
    </row>
    <row r="107" spans="1:50" ht="15" hidden="1" customHeight="1" x14ac:dyDescent="0.35">
      <c r="A107" s="409">
        <v>19903</v>
      </c>
      <c r="B107" s="701" t="s">
        <v>105</v>
      </c>
      <c r="C107" s="689"/>
      <c r="D107" s="689"/>
      <c r="I107" s="70">
        <f t="shared" si="120"/>
        <v>0</v>
      </c>
      <c r="J107" s="690"/>
      <c r="K107" s="45"/>
      <c r="L107" s="26"/>
      <c r="M107" s="27"/>
      <c r="N107" s="38"/>
      <c r="O107" s="39"/>
      <c r="P107" s="26"/>
      <c r="Q107" s="27"/>
      <c r="R107" s="38"/>
      <c r="S107" s="39"/>
      <c r="T107" s="38"/>
      <c r="U107" s="39"/>
      <c r="V107" s="19"/>
      <c r="W107" s="38"/>
      <c r="X107" s="19"/>
      <c r="Y107" s="38"/>
      <c r="Z107" s="19"/>
      <c r="AA107" s="38"/>
      <c r="AB107" s="38"/>
      <c r="AC107" s="776"/>
      <c r="AD107" s="63">
        <f>J107+L107+N107+P107+R107+W107</f>
        <v>0</v>
      </c>
      <c r="AE107" s="691">
        <f>K107+M107+O107+Q107+S107+V107</f>
        <v>0</v>
      </c>
      <c r="AF107" s="72">
        <f>I107+AD107-AE107</f>
        <v>0</v>
      </c>
      <c r="AG107" s="692"/>
      <c r="AH107" s="72"/>
      <c r="AI107" s="72"/>
      <c r="AJ107" s="72">
        <f t="shared" si="74"/>
        <v>0</v>
      </c>
      <c r="AK107" s="297">
        <f t="shared" si="71"/>
        <v>0</v>
      </c>
      <c r="AL107" s="257"/>
      <c r="AM107" s="72"/>
      <c r="AN107" s="825" t="e">
        <f t="shared" si="160"/>
        <v>#DIV/0!</v>
      </c>
      <c r="AP107" s="361">
        <f>AF107+'[1]PPTO AL 31 DE JULIO  2016'!Z107</f>
        <v>0</v>
      </c>
      <c r="AQ107" s="361">
        <f>AG107+'[1]PPTO AL 31 DE JULIO  2016'!AA107</f>
        <v>0</v>
      </c>
      <c r="AR107" s="361">
        <f>AH107+'[1]PPTO AL 31 DE JULIO  2016'!AB107</f>
        <v>0</v>
      </c>
      <c r="AS107" s="369">
        <f>AK107+'[1]PPTO AL 31 DE JULIO  2016'!AC107</f>
        <v>0</v>
      </c>
      <c r="AT107" s="371" t="e">
        <f t="shared" si="68"/>
        <v>#DIV/0!</v>
      </c>
      <c r="AU107" s="371" t="e">
        <f t="shared" si="69"/>
        <v>#DIV/0!</v>
      </c>
      <c r="AV107" s="810"/>
      <c r="AW107" s="807">
        <f t="shared" si="113"/>
        <v>0</v>
      </c>
      <c r="AX107" s="802">
        <f t="shared" si="119"/>
        <v>0</v>
      </c>
    </row>
    <row r="108" spans="1:50" ht="15" hidden="1" customHeight="1" x14ac:dyDescent="0.35">
      <c r="A108" s="409">
        <v>19904</v>
      </c>
      <c r="B108" s="701" t="s">
        <v>106</v>
      </c>
      <c r="C108" s="689"/>
      <c r="D108" s="689"/>
      <c r="I108" s="70">
        <f t="shared" si="120"/>
        <v>0</v>
      </c>
      <c r="J108" s="690"/>
      <c r="K108" s="45"/>
      <c r="L108" s="26"/>
      <c r="M108" s="27"/>
      <c r="N108" s="38"/>
      <c r="O108" s="39"/>
      <c r="P108" s="26"/>
      <c r="Q108" s="27"/>
      <c r="R108" s="38"/>
      <c r="S108" s="39"/>
      <c r="T108" s="38"/>
      <c r="U108" s="39"/>
      <c r="V108" s="19"/>
      <c r="W108" s="38"/>
      <c r="X108" s="19"/>
      <c r="Y108" s="38"/>
      <c r="Z108" s="19"/>
      <c r="AA108" s="38"/>
      <c r="AB108" s="38"/>
      <c r="AC108" s="776"/>
      <c r="AD108" s="63">
        <f>J108+L108+N108+P108+R108+W108</f>
        <v>0</v>
      </c>
      <c r="AE108" s="691">
        <f>K108+M108+O108+Q108+S108+V108</f>
        <v>0</v>
      </c>
      <c r="AF108" s="72">
        <f>I108+AD108-AE108</f>
        <v>0</v>
      </c>
      <c r="AG108" s="692"/>
      <c r="AH108" s="72"/>
      <c r="AI108" s="72"/>
      <c r="AJ108" s="72">
        <f t="shared" si="74"/>
        <v>0</v>
      </c>
      <c r="AK108" s="297">
        <f t="shared" si="71"/>
        <v>0</v>
      </c>
      <c r="AL108" s="257"/>
      <c r="AM108" s="72"/>
      <c r="AN108" s="825" t="e">
        <f t="shared" si="160"/>
        <v>#DIV/0!</v>
      </c>
      <c r="AP108" s="361">
        <f>AF108+'[1]PPTO AL 31 DE JULIO  2016'!Z108</f>
        <v>0</v>
      </c>
      <c r="AQ108" s="361">
        <f>AG108+'[1]PPTO AL 31 DE JULIO  2016'!AA108</f>
        <v>0</v>
      </c>
      <c r="AR108" s="361">
        <f>AH108+'[1]PPTO AL 31 DE JULIO  2016'!AB108</f>
        <v>0</v>
      </c>
      <c r="AS108" s="369">
        <f>AK108+'[1]PPTO AL 31 DE JULIO  2016'!AC108</f>
        <v>0</v>
      </c>
      <c r="AT108" s="371" t="e">
        <f t="shared" si="68"/>
        <v>#DIV/0!</v>
      </c>
      <c r="AU108" s="371" t="e">
        <f t="shared" si="69"/>
        <v>#DIV/0!</v>
      </c>
      <c r="AV108" s="810"/>
      <c r="AW108" s="807">
        <f t="shared" si="113"/>
        <v>0</v>
      </c>
      <c r="AX108" s="802">
        <f t="shared" si="119"/>
        <v>0</v>
      </c>
    </row>
    <row r="109" spans="1:50" ht="15" customHeight="1" x14ac:dyDescent="0.35">
      <c r="A109" s="409" t="s">
        <v>601</v>
      </c>
      <c r="B109" s="701" t="s">
        <v>107</v>
      </c>
      <c r="C109" s="504">
        <v>491600</v>
      </c>
      <c r="D109" s="689">
        <v>0</v>
      </c>
      <c r="I109" s="70">
        <f t="shared" si="120"/>
        <v>491600</v>
      </c>
      <c r="J109" s="690">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76"/>
      <c r="AD109" s="63">
        <f t="shared" ref="AD109" si="161">J109+L109+N109+P109+R109+T109+V109+X109+Z109</f>
        <v>0</v>
      </c>
      <c r="AE109" s="762">
        <f t="shared" ref="AE109" si="162">K109+M109+O109+Q109+S109+U109+W109+Y109+AA109</f>
        <v>0</v>
      </c>
      <c r="AF109" s="180">
        <f>C109+AD109-AE109</f>
        <v>491600</v>
      </c>
      <c r="AG109" s="692">
        <f>IFERROR(+VLOOKUP(A109,'Base de Datos'!$A$1:$G$100,7,0),0)</f>
        <v>0</v>
      </c>
      <c r="AH109" s="72">
        <f>IFERROR(+VLOOKUP(A109,'Base de Datos'!$A$1:$G$100,6,0),0)</f>
        <v>0</v>
      </c>
      <c r="AI109" s="72">
        <f>IFERROR(+VLOOKUP(A109,'Base de Datos'!$A$1:$H$100,8,0),0)</f>
        <v>0</v>
      </c>
      <c r="AJ109" s="72">
        <f>+AK109+AI109</f>
        <v>491600</v>
      </c>
      <c r="AK109" s="297">
        <f t="shared" si="71"/>
        <v>491600</v>
      </c>
      <c r="AL109" s="257">
        <f t="shared" ref="AL109" si="163">IFERROR(((AF109-AK109)/AF109),0)</f>
        <v>0</v>
      </c>
      <c r="AM109" s="72">
        <f>IFERROR(+VLOOKUP(A109,'Base de Datos'!$A$1:$N$84,11,0),0)</f>
        <v>491600</v>
      </c>
      <c r="AN109" s="829">
        <f t="shared" si="160"/>
        <v>0</v>
      </c>
      <c r="AP109" s="361">
        <f>AF109+'[1]PPTO AL 31 DE JULIO  2016'!Z109</f>
        <v>1491600</v>
      </c>
      <c r="AQ109" s="361">
        <f>AG109+'[1]PPTO AL 31 DE JULIO  2016'!AA109</f>
        <v>0</v>
      </c>
      <c r="AR109" s="361">
        <f>AH109+'[1]PPTO AL 31 DE JULIO  2016'!AB109</f>
        <v>0</v>
      </c>
      <c r="AS109" s="369">
        <f>AK109+'[1]PPTO AL 31 DE JULIO  2016'!AC109</f>
        <v>1491600</v>
      </c>
      <c r="AT109" s="371">
        <f t="shared" si="68"/>
        <v>0</v>
      </c>
      <c r="AU109" s="371">
        <f t="shared" si="69"/>
        <v>0</v>
      </c>
      <c r="AV109" s="810">
        <v>500000</v>
      </c>
      <c r="AW109" s="807">
        <f t="shared" si="113"/>
        <v>-8400</v>
      </c>
      <c r="AX109" s="802">
        <f t="shared" si="119"/>
        <v>-8400</v>
      </c>
    </row>
    <row r="110" spans="1:50" ht="15" hidden="1" customHeight="1" x14ac:dyDescent="0.35">
      <c r="A110" s="409">
        <v>19999</v>
      </c>
      <c r="B110" s="701" t="s">
        <v>108</v>
      </c>
      <c r="C110" s="704">
        <v>0</v>
      </c>
      <c r="D110" s="704">
        <v>0</v>
      </c>
      <c r="E110" s="12"/>
      <c r="F110" s="12"/>
      <c r="G110" s="12"/>
      <c r="H110" s="12"/>
      <c r="I110" s="72">
        <f t="shared" si="120"/>
        <v>0</v>
      </c>
      <c r="J110" s="690">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76"/>
      <c r="AD110" s="63">
        <f>J110+L110+N110+P110+R110+W110+T110</f>
        <v>0</v>
      </c>
      <c r="AE110" s="691">
        <f>K110+M110+O110+Q110+S110+V110+U110</f>
        <v>0</v>
      </c>
      <c r="AF110" s="180">
        <f>C110+AD110-AE110</f>
        <v>0</v>
      </c>
      <c r="AG110" s="692">
        <v>0</v>
      </c>
      <c r="AH110" s="72">
        <v>0</v>
      </c>
      <c r="AI110" s="72"/>
      <c r="AJ110" s="72"/>
      <c r="AK110" s="297">
        <f t="shared" si="71"/>
        <v>0</v>
      </c>
      <c r="AL110" s="257">
        <v>0</v>
      </c>
      <c r="AM110" s="72">
        <v>0</v>
      </c>
      <c r="AN110" s="825">
        <v>0</v>
      </c>
      <c r="AP110" s="361">
        <f>AF110+'[1]PPTO AL 31 DE JULIO  2016'!Z110</f>
        <v>0</v>
      </c>
      <c r="AQ110" s="361">
        <f>AG110+'[1]PPTO AL 31 DE JULIO  2016'!AA110</f>
        <v>0</v>
      </c>
      <c r="AR110" s="361">
        <f>AH110+'[1]PPTO AL 31 DE JULIO  2016'!AB110</f>
        <v>0</v>
      </c>
      <c r="AS110" s="369">
        <f>AK110+'[1]PPTO AL 31 DE JULIO  2016'!AC110</f>
        <v>0</v>
      </c>
      <c r="AT110" s="371" t="e">
        <f t="shared" si="68"/>
        <v>#DIV/0!</v>
      </c>
      <c r="AU110" s="371" t="e">
        <f t="shared" si="69"/>
        <v>#DIV/0!</v>
      </c>
      <c r="AV110" s="810"/>
      <c r="AW110" s="807">
        <f t="shared" si="113"/>
        <v>0</v>
      </c>
      <c r="AX110" s="802">
        <f t="shared" si="119"/>
        <v>0</v>
      </c>
    </row>
    <row r="111" spans="1:50" s="83" customFormat="1" ht="16.8" x14ac:dyDescent="0.55000000000000004">
      <c r="A111" s="404">
        <v>2</v>
      </c>
      <c r="B111" s="705" t="s">
        <v>109</v>
      </c>
      <c r="C111" s="685">
        <f>+C112+C118+C123+C131+C134+C139</f>
        <v>10584399</v>
      </c>
      <c r="D111" s="686">
        <f>+D112+D118+D123+D131+D134+D139</f>
        <v>0</v>
      </c>
      <c r="E111" s="706">
        <f>+E112+E118+E123+E131+E134+E139</f>
        <v>0</v>
      </c>
      <c r="F111" s="706"/>
      <c r="G111" s="706"/>
      <c r="H111" s="706">
        <f>+H112+H118+H123+H131+H134+H139</f>
        <v>0</v>
      </c>
      <c r="I111" s="306">
        <f t="shared" si="120"/>
        <v>10584399</v>
      </c>
      <c r="J111" s="686">
        <f t="shared" ref="J111:AK111" si="164">+J112+J118+J123+J131+J134+J139</f>
        <v>0</v>
      </c>
      <c r="K111" s="307">
        <f t="shared" si="164"/>
        <v>0</v>
      </c>
      <c r="L111" s="308">
        <f t="shared" si="164"/>
        <v>0</v>
      </c>
      <c r="M111" s="307">
        <f t="shared" si="164"/>
        <v>0</v>
      </c>
      <c r="N111" s="308">
        <f t="shared" si="164"/>
        <v>5000000</v>
      </c>
      <c r="O111" s="307">
        <f t="shared" si="164"/>
        <v>0</v>
      </c>
      <c r="P111" s="308">
        <f t="shared" si="164"/>
        <v>0</v>
      </c>
      <c r="Q111" s="307">
        <f t="shared" si="164"/>
        <v>0</v>
      </c>
      <c r="R111" s="308">
        <f t="shared" si="164"/>
        <v>0</v>
      </c>
      <c r="S111" s="307">
        <f t="shared" si="164"/>
        <v>0</v>
      </c>
      <c r="T111" s="308">
        <f t="shared" si="164"/>
        <v>0</v>
      </c>
      <c r="U111" s="307">
        <f t="shared" si="164"/>
        <v>0</v>
      </c>
      <c r="V111" s="309">
        <f t="shared" si="164"/>
        <v>0</v>
      </c>
      <c r="W111" s="308">
        <f t="shared" si="164"/>
        <v>0</v>
      </c>
      <c r="X111" s="309">
        <f t="shared" ref="X111:AA111" si="165">+X112+X118+X123+X131+X134+X139</f>
        <v>0</v>
      </c>
      <c r="Y111" s="308">
        <f t="shared" si="165"/>
        <v>0</v>
      </c>
      <c r="Z111" s="309">
        <f t="shared" si="165"/>
        <v>0</v>
      </c>
      <c r="AA111" s="308">
        <f t="shared" si="165"/>
        <v>0</v>
      </c>
      <c r="AB111" s="308"/>
      <c r="AC111" s="774"/>
      <c r="AD111" s="310">
        <f t="shared" si="164"/>
        <v>5000000</v>
      </c>
      <c r="AE111" s="686">
        <f t="shared" si="164"/>
        <v>0</v>
      </c>
      <c r="AF111" s="305">
        <f t="shared" si="164"/>
        <v>15584399</v>
      </c>
      <c r="AG111" s="685">
        <f t="shared" si="164"/>
        <v>4253566.3100000005</v>
      </c>
      <c r="AH111" s="305">
        <f t="shared" si="164"/>
        <v>3619188.5</v>
      </c>
      <c r="AI111" s="305">
        <f t="shared" ref="AI111" si="166">+AI112+AI118+AI123+AI131+AI134+AI139</f>
        <v>0</v>
      </c>
      <c r="AJ111" s="305">
        <f>+AK111+AI111</f>
        <v>7711644.1899999995</v>
      </c>
      <c r="AK111" s="305">
        <f t="shared" si="164"/>
        <v>7711644.1899999995</v>
      </c>
      <c r="AL111" s="544">
        <f>(AF111-AK111)/AF111</f>
        <v>0.50516897122564697</v>
      </c>
      <c r="AM111" s="305">
        <f t="shared" ref="AM111" si="167">+AM112+AM118+AM123+AM131+AM134+AM139</f>
        <v>6229632.2599999998</v>
      </c>
      <c r="AN111" s="830">
        <f t="shared" si="160"/>
        <v>0.27293746200928254</v>
      </c>
      <c r="AP111" s="305">
        <f>AF111+'[1]PPTO AL 31 DE JULIO  2016'!Z111</f>
        <v>68602399</v>
      </c>
      <c r="AQ111" s="305">
        <f>AG111+'[1]PPTO AL 31 DE JULIO  2016'!AA111</f>
        <v>6245871.3100000005</v>
      </c>
      <c r="AR111" s="305">
        <f>AH111+'[1]PPTO AL 31 DE JULIO  2016'!AB111</f>
        <v>20907960.5</v>
      </c>
      <c r="AS111" s="370">
        <f>AK111+'[1]PPTO AL 31 DE JULIO  2016'!AC111</f>
        <v>41448567.189999998</v>
      </c>
      <c r="AT111" s="374">
        <f t="shared" ref="AT111:AT174" si="168">AQ111/AP111</f>
        <v>9.1044502831453461E-2</v>
      </c>
      <c r="AU111" s="374">
        <f t="shared" ref="AU111:AU174" si="169">(AQ111+AR111)/AP111</f>
        <v>0.39581461006924851</v>
      </c>
      <c r="AV111" s="758">
        <v>9845910.0099999998</v>
      </c>
      <c r="AW111" s="807">
        <f t="shared" si="113"/>
        <v>-2134265.8200000003</v>
      </c>
      <c r="AX111" s="802">
        <f t="shared" si="119"/>
        <v>-2134265.8200000003</v>
      </c>
    </row>
    <row r="112" spans="1:50" s="47" customFormat="1" ht="14.4" x14ac:dyDescent="0.35">
      <c r="A112" s="569">
        <v>201</v>
      </c>
      <c r="B112" s="570" t="s">
        <v>110</v>
      </c>
      <c r="C112" s="571">
        <f>SUM(C113:C117)</f>
        <v>4955328</v>
      </c>
      <c r="D112" s="571">
        <f>SUM(D113:D117)</f>
        <v>0</v>
      </c>
      <c r="E112" s="581">
        <f>SUM(E113:E117)</f>
        <v>0</v>
      </c>
      <c r="F112" s="581"/>
      <c r="G112" s="581"/>
      <c r="H112" s="581">
        <f>SUM(H113:H117)</f>
        <v>0</v>
      </c>
      <c r="I112" s="579">
        <f t="shared" si="120"/>
        <v>4955328</v>
      </c>
      <c r="J112" s="573">
        <f>SUM(J113:J117)</f>
        <v>0</v>
      </c>
      <c r="K112" s="574">
        <f t="shared" ref="K112:W112" si="170">SUM(K113:K117)</f>
        <v>0</v>
      </c>
      <c r="L112" s="575">
        <f t="shared" si="170"/>
        <v>0</v>
      </c>
      <c r="M112" s="576">
        <f t="shared" si="170"/>
        <v>0</v>
      </c>
      <c r="N112" s="575">
        <f t="shared" si="170"/>
        <v>5000000</v>
      </c>
      <c r="O112" s="576">
        <f t="shared" si="170"/>
        <v>0</v>
      </c>
      <c r="P112" s="575">
        <f t="shared" si="170"/>
        <v>0</v>
      </c>
      <c r="Q112" s="576">
        <f t="shared" si="170"/>
        <v>0</v>
      </c>
      <c r="R112" s="575">
        <f t="shared" si="170"/>
        <v>0</v>
      </c>
      <c r="S112" s="576">
        <f t="shared" si="170"/>
        <v>0</v>
      </c>
      <c r="T112" s="575">
        <f>SUM(T113:T117)</f>
        <v>0</v>
      </c>
      <c r="U112" s="576">
        <f>SUM(U113:U117)</f>
        <v>0</v>
      </c>
      <c r="V112" s="577">
        <f t="shared" si="170"/>
        <v>0</v>
      </c>
      <c r="W112" s="575">
        <f t="shared" si="170"/>
        <v>0</v>
      </c>
      <c r="X112" s="577">
        <f t="shared" ref="X112:AA112" si="171">SUM(X113:X117)</f>
        <v>0</v>
      </c>
      <c r="Y112" s="575">
        <f t="shared" si="171"/>
        <v>0</v>
      </c>
      <c r="Z112" s="577">
        <f t="shared" si="171"/>
        <v>0</v>
      </c>
      <c r="AA112" s="575">
        <f t="shared" si="171"/>
        <v>0</v>
      </c>
      <c r="AB112" s="575"/>
      <c r="AC112" s="775"/>
      <c r="AD112" s="578">
        <f t="shared" ref="AD112:AK112" si="172">SUM(AD113:AD117)</f>
        <v>5000000</v>
      </c>
      <c r="AE112" s="571">
        <f t="shared" si="172"/>
        <v>0</v>
      </c>
      <c r="AF112" s="579">
        <f t="shared" si="172"/>
        <v>9955328</v>
      </c>
      <c r="AG112" s="687">
        <f t="shared" si="172"/>
        <v>2201022</v>
      </c>
      <c r="AH112" s="579">
        <f t="shared" si="172"/>
        <v>1515474</v>
      </c>
      <c r="AI112" s="579">
        <f t="shared" ref="AI112" si="173">SUM(AI113:AI117)</f>
        <v>0</v>
      </c>
      <c r="AJ112" s="579">
        <f>+AK112+AI112</f>
        <v>6238832</v>
      </c>
      <c r="AK112" s="579">
        <f t="shared" si="172"/>
        <v>6238832</v>
      </c>
      <c r="AL112" s="580">
        <f>(AF112-AK112)/AF112</f>
        <v>0.37331728296646782</v>
      </c>
      <c r="AM112" s="579">
        <f t="shared" ref="AM112" si="174">SUM(AM113:AM117)</f>
        <v>5000000</v>
      </c>
      <c r="AN112" s="831">
        <f t="shared" si="160"/>
        <v>0.22108985258948777</v>
      </c>
      <c r="AP112" s="361">
        <f>AF112+'[1]PPTO AL 31 DE JULIO  2016'!Z112</f>
        <v>28955328</v>
      </c>
      <c r="AQ112" s="361">
        <f>AG112+'[1]PPTO AL 31 DE JULIO  2016'!AA112</f>
        <v>3508757</v>
      </c>
      <c r="AR112" s="361">
        <f>AH112+'[1]PPTO AL 31 DE JULIO  2016'!AB112</f>
        <v>8450386</v>
      </c>
      <c r="AS112" s="369">
        <f>AK112+'[1]PPTO AL 31 DE JULIO  2016'!AC112</f>
        <v>16996185</v>
      </c>
      <c r="AT112" s="371">
        <f t="shared" si="168"/>
        <v>0.12117828539189748</v>
      </c>
      <c r="AU112" s="371">
        <f t="shared" si="169"/>
        <v>0.41302046379857965</v>
      </c>
      <c r="AV112" s="809">
        <v>2427813</v>
      </c>
      <c r="AW112" s="807">
        <f t="shared" si="113"/>
        <v>3811019</v>
      </c>
      <c r="AX112" s="802">
        <f t="shared" si="119"/>
        <v>3811019</v>
      </c>
    </row>
    <row r="113" spans="1:50" ht="15" x14ac:dyDescent="0.35">
      <c r="A113" s="409" t="s">
        <v>540</v>
      </c>
      <c r="B113" s="701" t="s">
        <v>111</v>
      </c>
      <c r="C113" s="818">
        <v>4955328</v>
      </c>
      <c r="D113" s="689">
        <v>0</v>
      </c>
      <c r="I113" s="70">
        <f t="shared" si="120"/>
        <v>4955328</v>
      </c>
      <c r="J113" s="690">
        <v>0</v>
      </c>
      <c r="K113" s="45">
        <v>0</v>
      </c>
      <c r="L113" s="26">
        <v>0</v>
      </c>
      <c r="M113" s="27">
        <v>0</v>
      </c>
      <c r="N113" s="38">
        <v>5000000</v>
      </c>
      <c r="O113" s="39">
        <v>0</v>
      </c>
      <c r="P113" s="26">
        <v>0</v>
      </c>
      <c r="Q113" s="27">
        <v>0</v>
      </c>
      <c r="R113" s="38"/>
      <c r="S113" s="39">
        <v>0</v>
      </c>
      <c r="T113" s="38">
        <v>0</v>
      </c>
      <c r="U113" s="39">
        <v>0</v>
      </c>
      <c r="V113" s="19">
        <v>0</v>
      </c>
      <c r="W113" s="38"/>
      <c r="X113" s="19">
        <v>0</v>
      </c>
      <c r="Y113" s="38">
        <v>0</v>
      </c>
      <c r="Z113" s="19">
        <v>0</v>
      </c>
      <c r="AA113" s="38">
        <v>0</v>
      </c>
      <c r="AB113" s="38"/>
      <c r="AC113" s="776"/>
      <c r="AD113" s="63">
        <f t="shared" ref="AD113" si="175">J113+L113+N113+P113+R113+T113+V113+X113+Z113</f>
        <v>5000000</v>
      </c>
      <c r="AE113" s="762">
        <f t="shared" ref="AE113" si="176">K113+M113+O113+Q113+S113+U113+W113+Y113+AA113</f>
        <v>0</v>
      </c>
      <c r="AF113" s="180">
        <f>C113+AD113-AE113</f>
        <v>9955328</v>
      </c>
      <c r="AG113" s="692">
        <f>IFERROR(+VLOOKUP(A113,'Base de Datos'!$A$1:$G$100,7,0),0)</f>
        <v>2201022</v>
      </c>
      <c r="AH113" s="72">
        <f>IFERROR(+VLOOKUP(A113,'Base de Datos'!$A$1:$G$100,6,0),0)</f>
        <v>1515474</v>
      </c>
      <c r="AI113" s="72">
        <f>IFERROR(+VLOOKUP(A113,'Base de Datos'!$A$1:$H$100,8,0),0)</f>
        <v>0</v>
      </c>
      <c r="AJ113" s="72">
        <f>+AK113+AI113</f>
        <v>6238832</v>
      </c>
      <c r="AK113" s="297">
        <f t="shared" ref="AK113:AK147" si="177">AF113-AG113-AH113</f>
        <v>6238832</v>
      </c>
      <c r="AL113" s="257">
        <f t="shared" ref="AL113:AL116" si="178">IFERROR(((AF113-AK113)/AF113),0)</f>
        <v>0.37331728296646782</v>
      </c>
      <c r="AM113" s="72">
        <f>IFERROR(+VLOOKUP(A113,'Base de Datos'!$A$1:$N$84,11,0),0)</f>
        <v>5000000</v>
      </c>
      <c r="AN113" s="825">
        <f t="shared" ref="AN113:AN116" si="179">IFERROR(+(AG113/AF113),0)</f>
        <v>0.22108985258948777</v>
      </c>
      <c r="AP113" s="361">
        <f>AF113+'[1]PPTO AL 31 DE JULIO  2016'!Z113</f>
        <v>24655328</v>
      </c>
      <c r="AQ113" s="361">
        <f>AG113+'[1]PPTO AL 31 DE JULIO  2016'!AA113</f>
        <v>3508757</v>
      </c>
      <c r="AR113" s="361">
        <f>AH113+'[1]PPTO AL 31 DE JULIO  2016'!AB113</f>
        <v>4400386</v>
      </c>
      <c r="AS113" s="369">
        <f>AK113+'[1]PPTO AL 31 DE JULIO  2016'!AC113</f>
        <v>16746185</v>
      </c>
      <c r="AT113" s="371">
        <f t="shared" si="168"/>
        <v>0.14231232291859999</v>
      </c>
      <c r="AU113" s="371">
        <f t="shared" si="169"/>
        <v>0.32078839105283857</v>
      </c>
      <c r="AV113" s="810">
        <v>2014597</v>
      </c>
      <c r="AW113" s="807">
        <f t="shared" si="113"/>
        <v>4224235</v>
      </c>
      <c r="AX113" s="802">
        <f t="shared" si="119"/>
        <v>4224235</v>
      </c>
    </row>
    <row r="114" spans="1:50" ht="15" hidden="1" customHeight="1" x14ac:dyDescent="0.35">
      <c r="A114" s="409" t="s">
        <v>541</v>
      </c>
      <c r="B114" s="701" t="s">
        <v>112</v>
      </c>
      <c r="C114" s="689"/>
      <c r="D114" s="689">
        <v>0</v>
      </c>
      <c r="I114" s="70">
        <f t="shared" si="120"/>
        <v>0</v>
      </c>
      <c r="J114" s="690">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76"/>
      <c r="AD114" s="63">
        <f>J114+L114+N114+P114+R114+W114+T114</f>
        <v>0</v>
      </c>
      <c r="AE114" s="691">
        <f>K114+M114+O114+Q114+S114+W114+U114</f>
        <v>0</v>
      </c>
      <c r="AF114" s="180">
        <f>C114+AD114-AE114</f>
        <v>0</v>
      </c>
      <c r="AG114" s="692">
        <f>IFERROR(+VLOOKUP(A114,'Base de Datos'!$A$1:$G$84,7,0),0)</f>
        <v>0</v>
      </c>
      <c r="AH114" s="72">
        <f>IFERROR(+VLOOKUP(A114,'Base de Datos'!$A$1:$G$84,6,0),0)</f>
        <v>0</v>
      </c>
      <c r="AI114" s="72">
        <f>IFERROR(+VLOOKUP(A114,'Base de Datos'!$A$1:$G$84,8,0),0)</f>
        <v>0</v>
      </c>
      <c r="AJ114" s="72">
        <f t="shared" ref="AJ114:AJ138" si="180">+AK114-AI114</f>
        <v>0</v>
      </c>
      <c r="AK114" s="297">
        <f t="shared" si="177"/>
        <v>0</v>
      </c>
      <c r="AL114" s="257">
        <f t="shared" si="178"/>
        <v>0</v>
      </c>
      <c r="AM114" s="72">
        <f>IFERROR(+VLOOKUP(F114,'Base de Datos'!$A$1:$G$84,6,0),0)</f>
        <v>0</v>
      </c>
      <c r="AN114" s="825">
        <f t="shared" si="179"/>
        <v>0</v>
      </c>
      <c r="AP114" s="361">
        <f>AF114+'[1]PPTO AL 31 DE JULIO  2016'!Z114</f>
        <v>0</v>
      </c>
      <c r="AQ114" s="361">
        <f>AG114+'[1]PPTO AL 31 DE JULIO  2016'!AA114</f>
        <v>0</v>
      </c>
      <c r="AR114" s="361">
        <f>AH114+'[1]PPTO AL 31 DE JULIO  2016'!AB114</f>
        <v>0</v>
      </c>
      <c r="AS114" s="369">
        <f>AK114+'[1]PPTO AL 31 DE JULIO  2016'!AC114</f>
        <v>0</v>
      </c>
      <c r="AT114" s="371" t="e">
        <f t="shared" si="168"/>
        <v>#DIV/0!</v>
      </c>
      <c r="AU114" s="371" t="e">
        <f t="shared" si="169"/>
        <v>#DIV/0!</v>
      </c>
      <c r="AV114" s="810"/>
      <c r="AW114" s="807">
        <f t="shared" si="113"/>
        <v>0</v>
      </c>
      <c r="AX114" s="802">
        <f t="shared" si="119"/>
        <v>0</v>
      </c>
    </row>
    <row r="115" spans="1:50" ht="15" hidden="1" customHeight="1" x14ac:dyDescent="0.35">
      <c r="A115" s="409" t="s">
        <v>700</v>
      </c>
      <c r="B115" s="701" t="s">
        <v>113</v>
      </c>
      <c r="C115" s="689">
        <v>0</v>
      </c>
      <c r="D115" s="689">
        <v>0</v>
      </c>
      <c r="I115" s="70">
        <f t="shared" si="120"/>
        <v>0</v>
      </c>
      <c r="J115" s="690">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76"/>
      <c r="AD115" s="63">
        <f>J115+L115+N115+P115+R115+W115+T115</f>
        <v>0</v>
      </c>
      <c r="AE115" s="691">
        <f>K115+M115+O115+Q115+S115+W115+U115</f>
        <v>0</v>
      </c>
      <c r="AF115" s="180">
        <f>C115+AD115-AE115</f>
        <v>0</v>
      </c>
      <c r="AG115" s="692">
        <v>0</v>
      </c>
      <c r="AH115" s="72">
        <v>0</v>
      </c>
      <c r="AI115" s="72">
        <f>IFERROR(+VLOOKUP(A115,'Base de Datos'!$A$1:$G$84,8,0),0)</f>
        <v>0</v>
      </c>
      <c r="AJ115" s="72">
        <f t="shared" si="180"/>
        <v>0</v>
      </c>
      <c r="AK115" s="297">
        <f t="shared" si="177"/>
        <v>0</v>
      </c>
      <c r="AL115" s="257">
        <f t="shared" si="178"/>
        <v>0</v>
      </c>
      <c r="AM115" s="72">
        <v>0</v>
      </c>
      <c r="AN115" s="825">
        <f t="shared" si="179"/>
        <v>0</v>
      </c>
      <c r="AP115" s="361">
        <f>AF115+'[1]PPTO AL 31 DE JULIO  2016'!Z115</f>
        <v>0</v>
      </c>
      <c r="AQ115" s="361">
        <f>AG115+'[1]PPTO AL 31 DE JULIO  2016'!AA115</f>
        <v>0</v>
      </c>
      <c r="AR115" s="361">
        <f>AH115+'[1]PPTO AL 31 DE JULIO  2016'!AB115</f>
        <v>0</v>
      </c>
      <c r="AS115" s="369">
        <f>AK115+'[1]PPTO AL 31 DE JULIO  2016'!AC115</f>
        <v>0</v>
      </c>
      <c r="AT115" s="371" t="e">
        <f t="shared" si="168"/>
        <v>#DIV/0!</v>
      </c>
      <c r="AU115" s="371" t="e">
        <f t="shared" si="169"/>
        <v>#DIV/0!</v>
      </c>
      <c r="AV115" s="810"/>
      <c r="AW115" s="807">
        <f t="shared" si="113"/>
        <v>0</v>
      </c>
      <c r="AX115" s="802">
        <f t="shared" si="119"/>
        <v>0</v>
      </c>
    </row>
    <row r="116" spans="1:50" ht="15" hidden="1" customHeight="1" x14ac:dyDescent="0.35">
      <c r="A116" s="409" t="s">
        <v>542</v>
      </c>
      <c r="B116" s="701" t="s">
        <v>114</v>
      </c>
      <c r="C116" s="504"/>
      <c r="D116" s="689">
        <v>0</v>
      </c>
      <c r="I116" s="70">
        <f t="shared" si="120"/>
        <v>0</v>
      </c>
      <c r="J116" s="690">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76"/>
      <c r="AD116" s="63">
        <f>J116+L116+N116+P116+R116+V116+T116</f>
        <v>0</v>
      </c>
      <c r="AE116" s="691">
        <f>K116+M116+O116+Q116+S116+W116+U116+Y116+AA116+AC116</f>
        <v>0</v>
      </c>
      <c r="AF116" s="180">
        <f>C116+AD116-AE116</f>
        <v>0</v>
      </c>
      <c r="AG116" s="692">
        <f>IFERROR(+VLOOKUP(A116,'Base de Datos'!$A$1:$G$84,7,0),0)</f>
        <v>0</v>
      </c>
      <c r="AH116" s="72">
        <f>IFERROR(+VLOOKUP(A116,'Base de Datos'!$A$1:$G$84,6,0),0)</f>
        <v>0</v>
      </c>
      <c r="AI116" s="72">
        <f>IFERROR(+VLOOKUP(A116,'Base de Datos'!$A$1:$G$84,8,0),0)</f>
        <v>0</v>
      </c>
      <c r="AJ116" s="72">
        <f>+AK116+AI116</f>
        <v>0</v>
      </c>
      <c r="AK116" s="297">
        <f t="shared" si="177"/>
        <v>0</v>
      </c>
      <c r="AL116" s="257">
        <f t="shared" si="178"/>
        <v>0</v>
      </c>
      <c r="AM116" s="72">
        <f>IFERROR(+VLOOKUP(F116,'Base de Datos'!$A$1:$G$84,6,0),0)</f>
        <v>0</v>
      </c>
      <c r="AN116" s="825">
        <f t="shared" si="179"/>
        <v>0</v>
      </c>
      <c r="AP116" s="361">
        <f>AF116+'[1]PPTO AL 31 DE JULIO  2016'!Z116</f>
        <v>4300000</v>
      </c>
      <c r="AQ116" s="361">
        <f>AG116+'[1]PPTO AL 31 DE JULIO  2016'!AA116</f>
        <v>0</v>
      </c>
      <c r="AR116" s="361">
        <f>AH116+'[1]PPTO AL 31 DE JULIO  2016'!AB116</f>
        <v>4050000</v>
      </c>
      <c r="AS116" s="369">
        <f>AK116+'[1]PPTO AL 31 DE JULIO  2016'!AC116</f>
        <v>250000</v>
      </c>
      <c r="AT116" s="371">
        <f t="shared" si="168"/>
        <v>0</v>
      </c>
      <c r="AU116" s="371">
        <f t="shared" si="169"/>
        <v>0.94186046511627908</v>
      </c>
      <c r="AV116" s="810">
        <v>413216</v>
      </c>
      <c r="AW116" s="807">
        <f t="shared" si="113"/>
        <v>-413216</v>
      </c>
      <c r="AX116" s="802">
        <f t="shared" si="119"/>
        <v>-413216</v>
      </c>
    </row>
    <row r="117" spans="1:50" ht="15" hidden="1" customHeight="1" x14ac:dyDescent="0.35">
      <c r="A117" s="409" t="s">
        <v>543</v>
      </c>
      <c r="B117" s="701" t="s">
        <v>115</v>
      </c>
      <c r="C117" s="689"/>
      <c r="D117" s="689">
        <v>0</v>
      </c>
      <c r="I117" s="70">
        <f t="shared" si="120"/>
        <v>0</v>
      </c>
      <c r="J117" s="690">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76"/>
      <c r="AD117" s="63">
        <f>J117+L117+N117+P117+R117+W117+T117</f>
        <v>0</v>
      </c>
      <c r="AE117" s="691">
        <f>K117+M117+O117+Q117+S117+V117+U117</f>
        <v>0</v>
      </c>
      <c r="AF117" s="180">
        <f>C117+AD117-AE117</f>
        <v>0</v>
      </c>
      <c r="AG117" s="692">
        <f>IFERROR(+VLOOKUP(A117,'Base de Datos'!$A$1:$G$84,7,0),0)</f>
        <v>0</v>
      </c>
      <c r="AH117" s="72">
        <f>IFERROR(+VLOOKUP(A117,'Base de Datos'!$A$1:$G$84,6,0),0)</f>
        <v>0</v>
      </c>
      <c r="AI117" s="72">
        <f>IFERROR(+VLOOKUP(B117,'Base de Datos'!$A$1:$G$84,6,0),0)</f>
        <v>0</v>
      </c>
      <c r="AJ117" s="72">
        <f t="shared" si="180"/>
        <v>0</v>
      </c>
      <c r="AK117" s="297">
        <f t="shared" si="177"/>
        <v>0</v>
      </c>
      <c r="AL117" s="257" t="e">
        <f>(AF117-AK117)/AF117</f>
        <v>#DIV/0!</v>
      </c>
      <c r="AM117" s="72">
        <f>IFERROR(+VLOOKUP(F117,'Base de Datos'!$A$1:$G$84,6,0),0)</f>
        <v>0</v>
      </c>
      <c r="AN117" s="825" t="e">
        <f>AG117/AF117</f>
        <v>#DIV/0!</v>
      </c>
      <c r="AP117" s="361">
        <f>AF117+'[1]PPTO AL 31 DE JULIO  2016'!Z117</f>
        <v>0</v>
      </c>
      <c r="AQ117" s="361">
        <f>AG117+'[1]PPTO AL 31 DE JULIO  2016'!AA117</f>
        <v>0</v>
      </c>
      <c r="AR117" s="361">
        <f>AH117+'[1]PPTO AL 31 DE JULIO  2016'!AB117</f>
        <v>0</v>
      </c>
      <c r="AS117" s="369">
        <f>AK117+'[1]PPTO AL 31 DE JULIO  2016'!AC117</f>
        <v>0</v>
      </c>
      <c r="AT117" s="371" t="e">
        <f t="shared" si="168"/>
        <v>#DIV/0!</v>
      </c>
      <c r="AU117" s="371" t="e">
        <f t="shared" si="169"/>
        <v>#DIV/0!</v>
      </c>
      <c r="AV117" s="810"/>
      <c r="AW117" s="807">
        <f t="shared" si="113"/>
        <v>0</v>
      </c>
      <c r="AX117" s="802">
        <f t="shared" si="119"/>
        <v>0</v>
      </c>
    </row>
    <row r="118" spans="1:50" ht="24" hidden="1" customHeight="1" x14ac:dyDescent="0.55000000000000004">
      <c r="A118" s="569">
        <v>202</v>
      </c>
      <c r="B118" s="570" t="s">
        <v>116</v>
      </c>
      <c r="C118" s="593">
        <f>SUM(C119:C122)</f>
        <v>0</v>
      </c>
      <c r="D118" s="593">
        <f>SUM(D119:D122)</f>
        <v>0</v>
      </c>
      <c r="E118" s="594">
        <f>SUM(E119:E122)</f>
        <v>0</v>
      </c>
      <c r="F118" s="594"/>
      <c r="G118" s="594"/>
      <c r="H118" s="594">
        <f>SUM(H119:H122)</f>
        <v>0</v>
      </c>
      <c r="I118" s="584">
        <f t="shared" si="120"/>
        <v>0</v>
      </c>
      <c r="J118" s="595">
        <f>SUM(J119:J122)</f>
        <v>0</v>
      </c>
      <c r="K118" s="596">
        <f t="shared" ref="K118:W118" si="181">SUM(K119:K122)</f>
        <v>0</v>
      </c>
      <c r="L118" s="597">
        <f t="shared" si="181"/>
        <v>0</v>
      </c>
      <c r="M118" s="598">
        <f t="shared" si="181"/>
        <v>0</v>
      </c>
      <c r="N118" s="597">
        <f t="shared" si="181"/>
        <v>0</v>
      </c>
      <c r="O118" s="598">
        <f t="shared" si="181"/>
        <v>0</v>
      </c>
      <c r="P118" s="597">
        <f t="shared" si="181"/>
        <v>0</v>
      </c>
      <c r="Q118" s="598">
        <f t="shared" si="181"/>
        <v>0</v>
      </c>
      <c r="R118" s="597">
        <f t="shared" si="181"/>
        <v>0</v>
      </c>
      <c r="S118" s="598">
        <f t="shared" si="181"/>
        <v>0</v>
      </c>
      <c r="T118" s="597">
        <f>SUM(T119:T122)</f>
        <v>0</v>
      </c>
      <c r="U118" s="598">
        <f>SUM(U119:U122)</f>
        <v>0</v>
      </c>
      <c r="V118" s="599">
        <f t="shared" si="181"/>
        <v>0</v>
      </c>
      <c r="W118" s="597">
        <f t="shared" si="181"/>
        <v>0</v>
      </c>
      <c r="X118" s="599">
        <f t="shared" ref="X118:AA118" si="182">SUM(X119:X122)</f>
        <v>0</v>
      </c>
      <c r="Y118" s="597">
        <f t="shared" si="182"/>
        <v>0</v>
      </c>
      <c r="Z118" s="599">
        <f t="shared" si="182"/>
        <v>0</v>
      </c>
      <c r="AA118" s="597">
        <f t="shared" si="182"/>
        <v>0</v>
      </c>
      <c r="AB118" s="597"/>
      <c r="AC118" s="780"/>
      <c r="AD118" s="600">
        <f t="shared" ref="AD118:AK118" si="183">SUM(AD119:AD122)</f>
        <v>0</v>
      </c>
      <c r="AE118" s="593">
        <f t="shared" si="183"/>
        <v>0</v>
      </c>
      <c r="AF118" s="584">
        <f t="shared" si="183"/>
        <v>0</v>
      </c>
      <c r="AG118" s="687">
        <f t="shared" si="183"/>
        <v>0</v>
      </c>
      <c r="AH118" s="584">
        <f t="shared" si="183"/>
        <v>0</v>
      </c>
      <c r="AI118" s="584">
        <f t="shared" ref="AI118" si="184">SUM(AI119:AI122)</f>
        <v>0</v>
      </c>
      <c r="AJ118" s="584">
        <f>+AK118+AI118</f>
        <v>0</v>
      </c>
      <c r="AK118" s="579">
        <f t="shared" si="183"/>
        <v>0</v>
      </c>
      <c r="AL118" s="582" t="e">
        <f>(AF118-AK118)/AF118</f>
        <v>#DIV/0!</v>
      </c>
      <c r="AM118" s="584">
        <f t="shared" ref="AM118" si="185">SUM(AM119:AM122)</f>
        <v>0</v>
      </c>
      <c r="AN118" s="826" t="e">
        <f>AG118/AF118</f>
        <v>#DIV/0!</v>
      </c>
      <c r="AP118" s="361">
        <f>AF118+'[1]PPTO AL 31 DE JULIO  2016'!Z118</f>
        <v>2000000</v>
      </c>
      <c r="AQ118" s="361">
        <f>AG118+'[1]PPTO AL 31 DE JULIO  2016'!AA118</f>
        <v>0</v>
      </c>
      <c r="AR118" s="361">
        <f>AH118+'[1]PPTO AL 31 DE JULIO  2016'!AB118</f>
        <v>2000000</v>
      </c>
      <c r="AS118" s="369">
        <f>AK118+'[1]PPTO AL 31 DE JULIO  2016'!AC118</f>
        <v>0</v>
      </c>
      <c r="AT118" s="371">
        <f t="shared" si="168"/>
        <v>0</v>
      </c>
      <c r="AU118" s="371">
        <f t="shared" si="169"/>
        <v>1</v>
      </c>
      <c r="AV118" s="810"/>
      <c r="AW118" s="807">
        <f t="shared" si="113"/>
        <v>0</v>
      </c>
      <c r="AX118" s="802">
        <f t="shared" si="119"/>
        <v>0</v>
      </c>
    </row>
    <row r="119" spans="1:50" ht="15" hidden="1" customHeight="1" x14ac:dyDescent="0.35">
      <c r="A119" s="409">
        <v>20201</v>
      </c>
      <c r="B119" s="701" t="s">
        <v>117</v>
      </c>
      <c r="C119" s="689">
        <v>0</v>
      </c>
      <c r="D119" s="689">
        <v>0</v>
      </c>
      <c r="I119" s="70">
        <f t="shared" si="120"/>
        <v>0</v>
      </c>
      <c r="J119" s="690">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76"/>
      <c r="AD119" s="63">
        <f>J119+L119+N119+P119+R119+W119</f>
        <v>0</v>
      </c>
      <c r="AE119" s="691">
        <f>K119+M119+O119+Q119+S119+V119</f>
        <v>0</v>
      </c>
      <c r="AF119" s="72">
        <f>I119+AD119-AE119</f>
        <v>0</v>
      </c>
      <c r="AG119" s="692">
        <v>0</v>
      </c>
      <c r="AH119" s="72">
        <v>0</v>
      </c>
      <c r="AI119" s="72">
        <v>0</v>
      </c>
      <c r="AJ119" s="72">
        <f t="shared" si="180"/>
        <v>0</v>
      </c>
      <c r="AK119" s="297">
        <f t="shared" si="177"/>
        <v>0</v>
      </c>
      <c r="AL119" s="257">
        <v>0</v>
      </c>
      <c r="AM119" s="72">
        <v>0</v>
      </c>
      <c r="AN119" s="825" t="s">
        <v>0</v>
      </c>
      <c r="AP119" s="361">
        <f>AF119+'[1]PPTO AL 31 DE JULIO  2016'!Z119</f>
        <v>0</v>
      </c>
      <c r="AQ119" s="361">
        <f>AG119+'[1]PPTO AL 31 DE JULIO  2016'!AA119</f>
        <v>0</v>
      </c>
      <c r="AR119" s="361">
        <f>AH119+'[1]PPTO AL 31 DE JULIO  2016'!AB119</f>
        <v>0</v>
      </c>
      <c r="AS119" s="369">
        <f>AK119+'[1]PPTO AL 31 DE JULIO  2016'!AC119</f>
        <v>0</v>
      </c>
      <c r="AT119" s="371" t="e">
        <f t="shared" si="168"/>
        <v>#DIV/0!</v>
      </c>
      <c r="AU119" s="371" t="e">
        <f t="shared" si="169"/>
        <v>#DIV/0!</v>
      </c>
      <c r="AV119" s="810"/>
      <c r="AW119" s="807">
        <f t="shared" si="113"/>
        <v>0</v>
      </c>
      <c r="AX119" s="802">
        <f t="shared" si="119"/>
        <v>0</v>
      </c>
    </row>
    <row r="120" spans="1:50" ht="15" hidden="1" customHeight="1" x14ac:dyDescent="0.35">
      <c r="A120" s="409">
        <v>20202</v>
      </c>
      <c r="B120" s="701" t="s">
        <v>118</v>
      </c>
      <c r="C120" s="689">
        <v>0</v>
      </c>
      <c r="D120" s="689">
        <v>0</v>
      </c>
      <c r="I120" s="70">
        <f t="shared" si="120"/>
        <v>0</v>
      </c>
      <c r="J120" s="690">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76"/>
      <c r="AD120" s="63">
        <f>J120+L120+N120+P120+R120+W120</f>
        <v>0</v>
      </c>
      <c r="AE120" s="691">
        <f>K120+M120+O120+Q120+S120+V120</f>
        <v>0</v>
      </c>
      <c r="AF120" s="72">
        <f>I120+AD120-AE120</f>
        <v>0</v>
      </c>
      <c r="AG120" s="692">
        <v>0</v>
      </c>
      <c r="AH120" s="72">
        <v>0</v>
      </c>
      <c r="AI120" s="72">
        <v>0</v>
      </c>
      <c r="AJ120" s="72">
        <f t="shared" si="180"/>
        <v>0</v>
      </c>
      <c r="AK120" s="297">
        <f t="shared" si="177"/>
        <v>0</v>
      </c>
      <c r="AL120" s="257">
        <v>0</v>
      </c>
      <c r="AM120" s="72">
        <v>0</v>
      </c>
      <c r="AN120" s="825">
        <v>0</v>
      </c>
      <c r="AP120" s="361">
        <f>AF120+'[1]PPTO AL 31 DE JULIO  2016'!Z120</f>
        <v>0</v>
      </c>
      <c r="AQ120" s="361">
        <f>AG120+'[1]PPTO AL 31 DE JULIO  2016'!AA120</f>
        <v>0</v>
      </c>
      <c r="AR120" s="361">
        <f>AH120+'[1]PPTO AL 31 DE JULIO  2016'!AB120</f>
        <v>0</v>
      </c>
      <c r="AS120" s="369">
        <f>AK120+'[1]PPTO AL 31 DE JULIO  2016'!AC120</f>
        <v>0</v>
      </c>
      <c r="AT120" s="371" t="e">
        <f t="shared" si="168"/>
        <v>#DIV/0!</v>
      </c>
      <c r="AU120" s="371" t="e">
        <f t="shared" si="169"/>
        <v>#DIV/0!</v>
      </c>
      <c r="AV120" s="810"/>
      <c r="AW120" s="807">
        <f t="shared" si="113"/>
        <v>0</v>
      </c>
      <c r="AX120" s="802">
        <f t="shared" si="119"/>
        <v>0</v>
      </c>
    </row>
    <row r="121" spans="1:50" ht="15" hidden="1" customHeight="1" x14ac:dyDescent="0.35">
      <c r="A121" s="409" t="s">
        <v>544</v>
      </c>
      <c r="B121" s="701" t="s">
        <v>119</v>
      </c>
      <c r="C121" s="504">
        <v>0</v>
      </c>
      <c r="D121" s="689">
        <v>0</v>
      </c>
      <c r="I121" s="70">
        <f t="shared" si="120"/>
        <v>0</v>
      </c>
      <c r="J121" s="690">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76"/>
      <c r="AD121" s="63">
        <f t="shared" ref="AD121" si="186">J121+L121+N121+P121+R121+T121+V121+X121+Z121</f>
        <v>0</v>
      </c>
      <c r="AE121" s="762">
        <f t="shared" ref="AE121" si="187">K121+M121+O121+Q121+S121+U121+W121+Y121+AA121</f>
        <v>0</v>
      </c>
      <c r="AF121" s="180">
        <f>C121+AD121-AE121</f>
        <v>0</v>
      </c>
      <c r="AG121" s="692">
        <f>IFERROR(+VLOOKUP(A121,'Base de Datos'!$A$1:$G$84,7,0),0)</f>
        <v>0</v>
      </c>
      <c r="AH121" s="72">
        <f>IFERROR(+VLOOKUP(A121,'Base de Datos'!$A$1:$G$84,6,0),0)</f>
        <v>0</v>
      </c>
      <c r="AI121" s="72">
        <f>IFERROR(+VLOOKUP(A121,'Base de Datos'!$A$1:$H$84,8,0),0)</f>
        <v>0</v>
      </c>
      <c r="AJ121" s="72">
        <f>+AK121+AI121</f>
        <v>0</v>
      </c>
      <c r="AK121" s="297">
        <f t="shared" si="177"/>
        <v>0</v>
      </c>
      <c r="AL121" s="257">
        <f t="shared" ref="AL121" si="188">IFERROR(((AF121-AK121)/AF121),0)</f>
        <v>0</v>
      </c>
      <c r="AM121" s="72">
        <f>IFERROR(+VLOOKUP(F121,'Base de Datos'!$A$1:$G$84,6,0),0)</f>
        <v>0</v>
      </c>
      <c r="AN121" s="825">
        <f>IFERROR(+(AG121/AF121),0)</f>
        <v>0</v>
      </c>
      <c r="AO121" s="1" t="s">
        <v>0</v>
      </c>
      <c r="AP121" s="361">
        <f>AF121+'[1]PPTO AL 31 DE JULIO  2016'!Z121</f>
        <v>2000000</v>
      </c>
      <c r="AQ121" s="361">
        <f>AG121+'[1]PPTO AL 31 DE JULIO  2016'!AA121</f>
        <v>0</v>
      </c>
      <c r="AR121" s="361">
        <f>AH121+'[1]PPTO AL 31 DE JULIO  2016'!AB121</f>
        <v>2000000</v>
      </c>
      <c r="AS121" s="369">
        <f>AK121+'[1]PPTO AL 31 DE JULIO  2016'!AC121</f>
        <v>0</v>
      </c>
      <c r="AT121" s="371">
        <f t="shared" si="168"/>
        <v>0</v>
      </c>
      <c r="AU121" s="371">
        <f t="shared" si="169"/>
        <v>1</v>
      </c>
      <c r="AV121" s="810"/>
      <c r="AW121" s="807">
        <f t="shared" si="113"/>
        <v>0</v>
      </c>
      <c r="AX121" s="802">
        <f t="shared" si="119"/>
        <v>0</v>
      </c>
    </row>
    <row r="122" spans="1:50" ht="15" hidden="1" customHeight="1" x14ac:dyDescent="0.35">
      <c r="A122" s="409">
        <v>20204</v>
      </c>
      <c r="B122" s="701" t="s">
        <v>120</v>
      </c>
      <c r="C122" s="689">
        <v>0</v>
      </c>
      <c r="D122" s="689">
        <v>0</v>
      </c>
      <c r="I122" s="70">
        <f t="shared" si="120"/>
        <v>0</v>
      </c>
      <c r="J122" s="690">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76"/>
      <c r="AD122" s="63">
        <f>J122+L122+N122+P122+R122+W122</f>
        <v>0</v>
      </c>
      <c r="AE122" s="691">
        <f>K122+M122+O122+Q122+S122+V122</f>
        <v>0</v>
      </c>
      <c r="AF122" s="72">
        <f>I122+AD122-AE122</f>
        <v>0</v>
      </c>
      <c r="AG122" s="692">
        <v>0</v>
      </c>
      <c r="AH122" s="72">
        <v>0</v>
      </c>
      <c r="AI122" s="72"/>
      <c r="AJ122" s="72">
        <f t="shared" si="180"/>
        <v>0</v>
      </c>
      <c r="AK122" s="297">
        <f t="shared" si="177"/>
        <v>0</v>
      </c>
      <c r="AL122" s="257">
        <v>0</v>
      </c>
      <c r="AM122" s="72">
        <v>0</v>
      </c>
      <c r="AN122" s="825" t="s">
        <v>0</v>
      </c>
      <c r="AP122" s="361">
        <f>AF122+'[1]PPTO AL 31 DE JULIO  2016'!Z122</f>
        <v>0</v>
      </c>
      <c r="AQ122" s="361">
        <f>AG122+'[1]PPTO AL 31 DE JULIO  2016'!AA122</f>
        <v>0</v>
      </c>
      <c r="AR122" s="361">
        <f>AH122+'[1]PPTO AL 31 DE JULIO  2016'!AB122</f>
        <v>0</v>
      </c>
      <c r="AS122" s="369">
        <f>AK122+'[1]PPTO AL 31 DE JULIO  2016'!AC122</f>
        <v>0</v>
      </c>
      <c r="AT122" s="371" t="e">
        <f t="shared" si="168"/>
        <v>#DIV/0!</v>
      </c>
      <c r="AU122" s="371" t="e">
        <f t="shared" si="169"/>
        <v>#DIV/0!</v>
      </c>
      <c r="AV122" s="810"/>
      <c r="AW122" s="807">
        <f t="shared" si="113"/>
        <v>0</v>
      </c>
      <c r="AX122" s="802">
        <f t="shared" si="119"/>
        <v>0</v>
      </c>
    </row>
    <row r="123" spans="1:50" ht="24" x14ac:dyDescent="0.55000000000000004">
      <c r="A123" s="583">
        <v>203</v>
      </c>
      <c r="B123" s="707" t="s">
        <v>121</v>
      </c>
      <c r="C123" s="708">
        <f>SUM(C125:C130)</f>
        <v>2175000</v>
      </c>
      <c r="D123" s="708">
        <f>SUM(D125:D130)</f>
        <v>0</v>
      </c>
      <c r="E123" s="709">
        <f>SUM(E125:E130)</f>
        <v>0</v>
      </c>
      <c r="F123" s="709"/>
      <c r="G123" s="709"/>
      <c r="H123" s="709">
        <f>SUM(H125:H130)</f>
        <v>0</v>
      </c>
      <c r="I123" s="584">
        <f t="shared" si="120"/>
        <v>2175000</v>
      </c>
      <c r="J123" s="710">
        <f t="shared" ref="J123:AK123" si="189">SUM(J125:J130)</f>
        <v>0</v>
      </c>
      <c r="K123" s="585">
        <f t="shared" si="189"/>
        <v>0</v>
      </c>
      <c r="L123" s="586">
        <f t="shared" si="189"/>
        <v>0</v>
      </c>
      <c r="M123" s="587">
        <f t="shared" si="189"/>
        <v>0</v>
      </c>
      <c r="N123" s="586">
        <f t="shared" si="189"/>
        <v>0</v>
      </c>
      <c r="O123" s="587">
        <f t="shared" si="189"/>
        <v>0</v>
      </c>
      <c r="P123" s="586">
        <f t="shared" si="189"/>
        <v>0</v>
      </c>
      <c r="Q123" s="587">
        <f t="shared" si="189"/>
        <v>0</v>
      </c>
      <c r="R123" s="586">
        <f t="shared" si="189"/>
        <v>0</v>
      </c>
      <c r="S123" s="587">
        <f t="shared" si="189"/>
        <v>0</v>
      </c>
      <c r="T123" s="586">
        <f t="shared" si="189"/>
        <v>0</v>
      </c>
      <c r="U123" s="587">
        <f t="shared" si="189"/>
        <v>0</v>
      </c>
      <c r="V123" s="588">
        <f t="shared" si="189"/>
        <v>0</v>
      </c>
      <c r="W123" s="586">
        <f t="shared" si="189"/>
        <v>0</v>
      </c>
      <c r="X123" s="588">
        <f t="shared" ref="X123:AA123" si="190">SUM(X125:X130)</f>
        <v>0</v>
      </c>
      <c r="Y123" s="586">
        <f t="shared" si="190"/>
        <v>0</v>
      </c>
      <c r="Z123" s="588">
        <f t="shared" si="190"/>
        <v>0</v>
      </c>
      <c r="AA123" s="586">
        <f t="shared" si="190"/>
        <v>0</v>
      </c>
      <c r="AB123" s="586"/>
      <c r="AC123" s="781"/>
      <c r="AD123" s="589">
        <f t="shared" si="189"/>
        <v>0</v>
      </c>
      <c r="AE123" s="708">
        <f t="shared" si="189"/>
        <v>0</v>
      </c>
      <c r="AF123" s="584">
        <f t="shared" si="189"/>
        <v>2175000</v>
      </c>
      <c r="AG123" s="708">
        <f t="shared" si="189"/>
        <v>0</v>
      </c>
      <c r="AH123" s="584">
        <f t="shared" si="189"/>
        <v>1968979.54</v>
      </c>
      <c r="AI123" s="584">
        <f t="shared" ref="AI123" si="191">SUM(AI125:AI130)</f>
        <v>0</v>
      </c>
      <c r="AJ123" s="584">
        <f>+AK123+AI123</f>
        <v>206020.45999999996</v>
      </c>
      <c r="AK123" s="584">
        <f t="shared" si="189"/>
        <v>206020.45999999996</v>
      </c>
      <c r="AL123" s="590">
        <f>(AF123-AK123)/AF123</f>
        <v>0.90527794942528739</v>
      </c>
      <c r="AM123" s="584">
        <f t="shared" ref="AM123" si="192">SUM(AM125:AM130)</f>
        <v>206020.46</v>
      </c>
      <c r="AN123" s="824">
        <f>AG123/AF123</f>
        <v>0</v>
      </c>
      <c r="AP123" s="361">
        <f>AF123+'[1]PPTO AL 31 DE JULIO  2016'!Z123</f>
        <v>7475000</v>
      </c>
      <c r="AQ123" s="361">
        <f>AG123+'[1]PPTO AL 31 DE JULIO  2016'!AA123</f>
        <v>0</v>
      </c>
      <c r="AR123" s="361">
        <f>AH123+'[1]PPTO AL 31 DE JULIO  2016'!AB123</f>
        <v>1968979.54</v>
      </c>
      <c r="AS123" s="369">
        <f>AK123+'[1]PPTO AL 31 DE JULIO  2016'!AC123</f>
        <v>5506020.46</v>
      </c>
      <c r="AT123" s="371">
        <f t="shared" si="168"/>
        <v>0</v>
      </c>
      <c r="AU123" s="371">
        <f t="shared" si="169"/>
        <v>0.2634086341137124</v>
      </c>
      <c r="AV123" s="810">
        <v>250000</v>
      </c>
      <c r="AW123" s="807">
        <f t="shared" si="113"/>
        <v>-43979.540000000037</v>
      </c>
      <c r="AX123" s="802">
        <f t="shared" si="119"/>
        <v>-43979.540000000037</v>
      </c>
    </row>
    <row r="124" spans="1:50" ht="15" hidden="1" customHeight="1" x14ac:dyDescent="0.55000000000000004">
      <c r="A124" s="409">
        <v>20301</v>
      </c>
      <c r="B124" s="701" t="s">
        <v>499</v>
      </c>
      <c r="C124" s="711"/>
      <c r="D124" s="711"/>
      <c r="E124" s="13"/>
      <c r="F124" s="13"/>
      <c r="G124" s="13"/>
      <c r="H124" s="13"/>
      <c r="I124" s="73"/>
      <c r="J124" s="712"/>
      <c r="K124" s="62"/>
      <c r="L124" s="30"/>
      <c r="M124" s="31"/>
      <c r="N124" s="40"/>
      <c r="O124" s="41"/>
      <c r="P124" s="30"/>
      <c r="Q124" s="31"/>
      <c r="R124" s="40"/>
      <c r="S124" s="41"/>
      <c r="T124" s="40"/>
      <c r="U124" s="41"/>
      <c r="V124" s="21"/>
      <c r="W124" s="40"/>
      <c r="X124" s="21"/>
      <c r="Y124" s="40"/>
      <c r="Z124" s="21"/>
      <c r="AA124" s="40"/>
      <c r="AB124" s="40"/>
      <c r="AC124" s="782"/>
      <c r="AD124" s="65"/>
      <c r="AE124" s="713"/>
      <c r="AF124" s="81"/>
      <c r="AG124" s="678">
        <v>0</v>
      </c>
      <c r="AH124" s="81">
        <v>0</v>
      </c>
      <c r="AI124" s="81">
        <v>0</v>
      </c>
      <c r="AJ124" s="81">
        <f t="shared" si="180"/>
        <v>0</v>
      </c>
      <c r="AK124" s="298">
        <v>0</v>
      </c>
      <c r="AL124" s="527">
        <v>0</v>
      </c>
      <c r="AM124" s="81">
        <v>0</v>
      </c>
      <c r="AN124" s="825">
        <v>0</v>
      </c>
      <c r="AP124" s="361"/>
      <c r="AQ124" s="361"/>
      <c r="AR124" s="361"/>
      <c r="AS124" s="369"/>
      <c r="AT124" s="371"/>
      <c r="AU124" s="371"/>
      <c r="AV124" s="810"/>
      <c r="AW124" s="807">
        <f t="shared" si="113"/>
        <v>0</v>
      </c>
      <c r="AX124" s="802">
        <f t="shared" si="119"/>
        <v>0</v>
      </c>
    </row>
    <row r="125" spans="1:50" ht="15" hidden="1" customHeight="1" x14ac:dyDescent="0.35">
      <c r="A125" s="409">
        <v>20302</v>
      </c>
      <c r="B125" s="701" t="s">
        <v>122</v>
      </c>
      <c r="C125" s="689"/>
      <c r="D125" s="689">
        <v>0</v>
      </c>
      <c r="I125" s="70">
        <f t="shared" si="120"/>
        <v>0</v>
      </c>
      <c r="J125" s="690">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76"/>
      <c r="AD125" s="63">
        <f>J125+L125+N125+P125+R125+W125+T125</f>
        <v>0</v>
      </c>
      <c r="AE125" s="691">
        <f>K125+M125+O125+Q125+S125+V125+U125</f>
        <v>0</v>
      </c>
      <c r="AF125" s="180">
        <f>C125+AD125-AE125</f>
        <v>0</v>
      </c>
      <c r="AG125" s="692">
        <v>0</v>
      </c>
      <c r="AH125" s="72">
        <v>0</v>
      </c>
      <c r="AI125" s="72">
        <v>0</v>
      </c>
      <c r="AJ125" s="72">
        <f t="shared" si="180"/>
        <v>0</v>
      </c>
      <c r="AK125" s="297">
        <f t="shared" si="177"/>
        <v>0</v>
      </c>
      <c r="AL125" s="257">
        <v>0</v>
      </c>
      <c r="AM125" s="72">
        <v>0</v>
      </c>
      <c r="AN125" s="825" t="s">
        <v>0</v>
      </c>
      <c r="AP125" s="361">
        <f>AF125+'[1]PPTO AL 31 DE JULIO  2016'!Z125</f>
        <v>0</v>
      </c>
      <c r="AQ125" s="361">
        <f>AG125+'[1]PPTO AL 31 DE JULIO  2016'!AA125</f>
        <v>0</v>
      </c>
      <c r="AR125" s="361">
        <f>AH125+'[1]PPTO AL 31 DE JULIO  2016'!AB125</f>
        <v>0</v>
      </c>
      <c r="AS125" s="369">
        <f>AK125+'[1]PPTO AL 31 DE JULIO  2016'!AC125</f>
        <v>0</v>
      </c>
      <c r="AT125" s="371" t="e">
        <f t="shared" si="168"/>
        <v>#DIV/0!</v>
      </c>
      <c r="AU125" s="371" t="e">
        <f t="shared" si="169"/>
        <v>#DIV/0!</v>
      </c>
      <c r="AV125" s="810"/>
      <c r="AW125" s="807">
        <f t="shared" si="113"/>
        <v>0</v>
      </c>
      <c r="AX125" s="802">
        <f t="shared" si="119"/>
        <v>0</v>
      </c>
    </row>
    <row r="126" spans="1:50" ht="15" hidden="1" customHeight="1" x14ac:dyDescent="0.35">
      <c r="A126" s="409">
        <v>20303</v>
      </c>
      <c r="B126" s="701" t="s">
        <v>123</v>
      </c>
      <c r="C126" s="689">
        <v>0</v>
      </c>
      <c r="D126" s="689">
        <v>0</v>
      </c>
      <c r="I126" s="70">
        <v>0</v>
      </c>
      <c r="J126" s="690">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76"/>
      <c r="AD126" s="63">
        <f>J126+L126+N126+P126+R126+W126+T126</f>
        <v>0</v>
      </c>
      <c r="AE126" s="691">
        <f>K126+M126+O126+Q126+S126+V126+U126</f>
        <v>0</v>
      </c>
      <c r="AF126" s="180">
        <v>0</v>
      </c>
      <c r="AG126" s="692">
        <v>0</v>
      </c>
      <c r="AH126" s="72">
        <v>0</v>
      </c>
      <c r="AI126" s="72">
        <v>0</v>
      </c>
      <c r="AJ126" s="72">
        <f t="shared" si="180"/>
        <v>0</v>
      </c>
      <c r="AK126" s="297">
        <f t="shared" si="177"/>
        <v>0</v>
      </c>
      <c r="AL126" s="257">
        <v>0</v>
      </c>
      <c r="AM126" s="72">
        <v>0</v>
      </c>
      <c r="AN126" s="825">
        <v>0</v>
      </c>
      <c r="AP126" s="361">
        <f>AF126+'[1]PPTO AL 31 DE JULIO  2016'!Z126</f>
        <v>0</v>
      </c>
      <c r="AQ126" s="361">
        <f>AG126+'[1]PPTO AL 31 DE JULIO  2016'!AA126</f>
        <v>0</v>
      </c>
      <c r="AR126" s="361">
        <f>AH126+'[1]PPTO AL 31 DE JULIO  2016'!AB126</f>
        <v>0</v>
      </c>
      <c r="AS126" s="369">
        <f>AK126+'[1]PPTO AL 31 DE JULIO  2016'!AC126</f>
        <v>0</v>
      </c>
      <c r="AT126" s="371" t="e">
        <f t="shared" si="168"/>
        <v>#DIV/0!</v>
      </c>
      <c r="AU126" s="371" t="e">
        <f t="shared" si="169"/>
        <v>#DIV/0!</v>
      </c>
      <c r="AV126" s="810"/>
      <c r="AW126" s="807">
        <f t="shared" si="113"/>
        <v>0</v>
      </c>
      <c r="AX126" s="802">
        <f t="shared" si="119"/>
        <v>0</v>
      </c>
    </row>
    <row r="127" spans="1:50" ht="22.8" x14ac:dyDescent="0.35">
      <c r="A127" s="409" t="s">
        <v>545</v>
      </c>
      <c r="B127" s="701" t="s">
        <v>124</v>
      </c>
      <c r="C127" s="818">
        <v>2175000</v>
      </c>
      <c r="D127" s="689">
        <v>0</v>
      </c>
      <c r="I127" s="70">
        <f t="shared" si="120"/>
        <v>2175000</v>
      </c>
      <c r="J127" s="690"/>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76"/>
      <c r="AD127" s="63">
        <f t="shared" ref="AD127" si="193">J127+L127+N127+P127+R127+T127+V127+X127+Z127</f>
        <v>0</v>
      </c>
      <c r="AE127" s="762">
        <f t="shared" ref="AE127" si="194">K127+M127+O127+Q127+S127+U127+W127+Y127+AA127</f>
        <v>0</v>
      </c>
      <c r="AF127" s="180">
        <f>C127+AD127-AE127</f>
        <v>2175000</v>
      </c>
      <c r="AG127" s="692">
        <f>IFERROR(+VLOOKUP(A127,'Base de Datos'!$A$1:$G$100,7,0),0)</f>
        <v>0</v>
      </c>
      <c r="AH127" s="72">
        <f>IFERROR(+VLOOKUP(A127,'Base de Datos'!$A$1:$G$100,6,0),0)</f>
        <v>1968979.54</v>
      </c>
      <c r="AI127" s="72">
        <f>IFERROR(+VLOOKUP(A127,'Base de Datos'!$A$1:$H$100,8,0),0)</f>
        <v>0</v>
      </c>
      <c r="AJ127" s="72">
        <f>+AK127+AI127</f>
        <v>206020.45999999996</v>
      </c>
      <c r="AK127" s="297">
        <f t="shared" si="177"/>
        <v>206020.45999999996</v>
      </c>
      <c r="AL127" s="257">
        <f t="shared" ref="AL127" si="195">IFERROR(((AF127-AK127)/AF127),0)</f>
        <v>0.90527794942528739</v>
      </c>
      <c r="AM127" s="72">
        <f>IFERROR(+VLOOKUP(A127,'Base de Datos'!$A$1:$N$84,11,0),0)</f>
        <v>206020.46</v>
      </c>
      <c r="AN127" s="825">
        <f>IFERROR(+(AG127/AF127),0)</f>
        <v>0</v>
      </c>
      <c r="AP127" s="361">
        <f>AF127+'[1]PPTO AL 31 DE JULIO  2016'!Z127</f>
        <v>7375000</v>
      </c>
      <c r="AQ127" s="361">
        <f>AG127+'[1]PPTO AL 31 DE JULIO  2016'!AA127</f>
        <v>0</v>
      </c>
      <c r="AR127" s="361">
        <f>AH127+'[1]PPTO AL 31 DE JULIO  2016'!AB127</f>
        <v>1968979.54</v>
      </c>
      <c r="AS127" s="369">
        <f>AK127+'[1]PPTO AL 31 DE JULIO  2016'!AC127</f>
        <v>5406020.46</v>
      </c>
      <c r="AT127" s="371">
        <f t="shared" si="168"/>
        <v>0</v>
      </c>
      <c r="AU127" s="371">
        <f t="shared" si="169"/>
        <v>0.26698027661016949</v>
      </c>
      <c r="AV127" s="810">
        <v>0</v>
      </c>
      <c r="AW127" s="807">
        <f t="shared" si="113"/>
        <v>206020.45999999996</v>
      </c>
      <c r="AX127" s="802">
        <f t="shared" si="119"/>
        <v>206020.45999999996</v>
      </c>
    </row>
    <row r="128" spans="1:50" ht="15" hidden="1" customHeight="1" x14ac:dyDescent="0.35">
      <c r="A128" s="409">
        <v>20305</v>
      </c>
      <c r="B128" s="701" t="s">
        <v>125</v>
      </c>
      <c r="C128" s="689">
        <v>0</v>
      </c>
      <c r="D128" s="689">
        <v>0</v>
      </c>
      <c r="I128" s="70">
        <f t="shared" si="120"/>
        <v>0</v>
      </c>
      <c r="J128" s="690">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76"/>
      <c r="AD128" s="63">
        <f>J128+L128+N128+P128+R128+W128</f>
        <v>0</v>
      </c>
      <c r="AE128" s="691">
        <f>K128+M128+O128+Q128+S128+V128</f>
        <v>0</v>
      </c>
      <c r="AF128" s="180">
        <f>C128+AD128-AE128</f>
        <v>0</v>
      </c>
      <c r="AG128" s="692">
        <v>0</v>
      </c>
      <c r="AH128" s="72">
        <v>0</v>
      </c>
      <c r="AI128" s="72">
        <v>0</v>
      </c>
      <c r="AJ128" s="72">
        <f t="shared" si="180"/>
        <v>0</v>
      </c>
      <c r="AK128" s="297">
        <f t="shared" si="177"/>
        <v>0</v>
      </c>
      <c r="AL128" s="257">
        <v>0</v>
      </c>
      <c r="AM128" s="72">
        <v>0</v>
      </c>
      <c r="AN128" s="825">
        <v>0</v>
      </c>
      <c r="AP128" s="361">
        <f>AF128+'[1]PPTO AL 31 DE JULIO  2016'!Z128</f>
        <v>0</v>
      </c>
      <c r="AQ128" s="361">
        <f>AG128+'[1]PPTO AL 31 DE JULIO  2016'!AA128</f>
        <v>0</v>
      </c>
      <c r="AR128" s="361">
        <f>AH128+'[1]PPTO AL 31 DE JULIO  2016'!AB128</f>
        <v>0</v>
      </c>
      <c r="AS128" s="369">
        <f>AK128+'[1]PPTO AL 31 DE JULIO  2016'!AC128</f>
        <v>0</v>
      </c>
      <c r="AT128" s="371" t="e">
        <f t="shared" si="168"/>
        <v>#DIV/0!</v>
      </c>
      <c r="AU128" s="371" t="e">
        <f t="shared" si="169"/>
        <v>#DIV/0!</v>
      </c>
      <c r="AV128" s="810"/>
      <c r="AW128" s="807">
        <f t="shared" si="113"/>
        <v>0</v>
      </c>
      <c r="AX128" s="802">
        <f t="shared" si="119"/>
        <v>0</v>
      </c>
    </row>
    <row r="129" spans="1:50" ht="15" hidden="1" customHeight="1" x14ac:dyDescent="0.35">
      <c r="A129" s="409" t="s">
        <v>704</v>
      </c>
      <c r="B129" s="701" t="s">
        <v>126</v>
      </c>
      <c r="C129" s="689"/>
      <c r="D129" s="689">
        <v>0</v>
      </c>
      <c r="I129" s="70">
        <f t="shared" si="120"/>
        <v>0</v>
      </c>
      <c r="J129" s="690">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76"/>
      <c r="AD129" s="63">
        <f>J129+L129+N129+P129+R129+W129</f>
        <v>0</v>
      </c>
      <c r="AE129" s="691">
        <f>K129+M129+O129+Q129+S129+U129++W129+Y129+AA129+AC129</f>
        <v>0</v>
      </c>
      <c r="AF129" s="180">
        <f>C129+AD129-AE129</f>
        <v>0</v>
      </c>
      <c r="AG129" s="692">
        <v>0</v>
      </c>
      <c r="AH129" s="72">
        <v>0</v>
      </c>
      <c r="AI129" s="72">
        <v>0</v>
      </c>
      <c r="AJ129" s="72">
        <f t="shared" si="180"/>
        <v>0</v>
      </c>
      <c r="AK129" s="297">
        <f t="shared" si="177"/>
        <v>0</v>
      </c>
      <c r="AL129" s="257" t="e">
        <f t="shared" ref="AL129:AL131" si="196">(AF129-AK129)/AF129</f>
        <v>#DIV/0!</v>
      </c>
      <c r="AM129" s="72">
        <v>0</v>
      </c>
      <c r="AN129" s="825" t="e">
        <f t="shared" ref="AN129:AN131" si="197">AG129/AF129</f>
        <v>#DIV/0!</v>
      </c>
      <c r="AP129" s="361">
        <f>AF129+'[1]PPTO AL 31 DE JULIO  2016'!Z129</f>
        <v>0</v>
      </c>
      <c r="AQ129" s="361">
        <f>AG129+'[1]PPTO AL 31 DE JULIO  2016'!AA129</f>
        <v>0</v>
      </c>
      <c r="AR129" s="361">
        <f>AH129+'[1]PPTO AL 31 DE JULIO  2016'!AB129</f>
        <v>0</v>
      </c>
      <c r="AS129" s="369">
        <f>AK129+'[1]PPTO AL 31 DE JULIO  2016'!AC129</f>
        <v>0</v>
      </c>
      <c r="AT129" s="371" t="e">
        <f t="shared" si="168"/>
        <v>#DIV/0!</v>
      </c>
      <c r="AU129" s="371" t="e">
        <f t="shared" si="169"/>
        <v>#DIV/0!</v>
      </c>
      <c r="AV129" s="810">
        <v>250000</v>
      </c>
      <c r="AW129" s="807">
        <f t="shared" si="113"/>
        <v>-250000</v>
      </c>
      <c r="AX129" s="802">
        <f t="shared" si="119"/>
        <v>-250000</v>
      </c>
    </row>
    <row r="130" spans="1:50" ht="24" hidden="1" customHeight="1" x14ac:dyDescent="0.35">
      <c r="A130" s="409">
        <v>20399</v>
      </c>
      <c r="B130" s="701" t="s">
        <v>127</v>
      </c>
      <c r="C130" s="689">
        <v>0</v>
      </c>
      <c r="D130" s="689">
        <v>0</v>
      </c>
      <c r="I130" s="70">
        <f t="shared" si="120"/>
        <v>0</v>
      </c>
      <c r="J130" s="690">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76"/>
      <c r="AD130" s="63">
        <f>J130+L130+N130+P130+R130+W130</f>
        <v>0</v>
      </c>
      <c r="AE130" s="691">
        <f>K130+M130+O130+Q130+S130+V130</f>
        <v>0</v>
      </c>
      <c r="AF130" s="180">
        <f>C130+AD130-AE130</f>
        <v>0</v>
      </c>
      <c r="AG130" s="692">
        <v>0</v>
      </c>
      <c r="AH130" s="72">
        <v>0</v>
      </c>
      <c r="AI130" s="72">
        <v>0</v>
      </c>
      <c r="AJ130" s="72">
        <f t="shared" si="180"/>
        <v>0</v>
      </c>
      <c r="AK130" s="297">
        <f t="shared" si="177"/>
        <v>0</v>
      </c>
      <c r="AL130" s="257">
        <v>0</v>
      </c>
      <c r="AM130" s="72">
        <v>0</v>
      </c>
      <c r="AN130" s="825">
        <v>0</v>
      </c>
      <c r="AP130" s="361">
        <f>AF130+'[1]PPTO AL 31 DE JULIO  2016'!Z130</f>
        <v>0</v>
      </c>
      <c r="AQ130" s="361">
        <f>AG130+'[1]PPTO AL 31 DE JULIO  2016'!AA130</f>
        <v>0</v>
      </c>
      <c r="AR130" s="361">
        <f>AH130+'[1]PPTO AL 31 DE JULIO  2016'!AB130</f>
        <v>0</v>
      </c>
      <c r="AS130" s="369">
        <f>AK130+'[1]PPTO AL 31 DE JULIO  2016'!AC130</f>
        <v>0</v>
      </c>
      <c r="AT130" s="371" t="e">
        <f t="shared" si="168"/>
        <v>#DIV/0!</v>
      </c>
      <c r="AU130" s="371" t="e">
        <f t="shared" si="169"/>
        <v>#DIV/0!</v>
      </c>
      <c r="AV130" s="810"/>
      <c r="AW130" s="807">
        <f t="shared" si="113"/>
        <v>0</v>
      </c>
      <c r="AX130" s="802">
        <f t="shared" si="119"/>
        <v>0</v>
      </c>
    </row>
    <row r="131" spans="1:50" s="47" customFormat="1" ht="24" x14ac:dyDescent="0.35">
      <c r="A131" s="569">
        <v>204</v>
      </c>
      <c r="B131" s="570" t="s">
        <v>128</v>
      </c>
      <c r="C131" s="571">
        <f>SUM(C132:C133)</f>
        <v>510871</v>
      </c>
      <c r="D131" s="571">
        <f>SUM(D132:D133)</f>
        <v>0</v>
      </c>
      <c r="E131" s="581">
        <f>SUM(E132:E133)</f>
        <v>0</v>
      </c>
      <c r="F131" s="581"/>
      <c r="G131" s="581"/>
      <c r="H131" s="581">
        <f>SUM(H132:H133)</f>
        <v>0</v>
      </c>
      <c r="I131" s="579">
        <f t="shared" si="120"/>
        <v>510871</v>
      </c>
      <c r="J131" s="573">
        <f>SUM(J132:J133)</f>
        <v>0</v>
      </c>
      <c r="K131" s="574">
        <f t="shared" ref="K131:W131" si="198">SUM(K132:K133)</f>
        <v>0</v>
      </c>
      <c r="L131" s="575">
        <f t="shared" si="198"/>
        <v>0</v>
      </c>
      <c r="M131" s="576">
        <f t="shared" si="198"/>
        <v>0</v>
      </c>
      <c r="N131" s="575">
        <f t="shared" si="198"/>
        <v>0</v>
      </c>
      <c r="O131" s="576">
        <f t="shared" si="198"/>
        <v>0</v>
      </c>
      <c r="P131" s="575">
        <f t="shared" si="198"/>
        <v>0</v>
      </c>
      <c r="Q131" s="576">
        <f t="shared" si="198"/>
        <v>0</v>
      </c>
      <c r="R131" s="575">
        <f t="shared" si="198"/>
        <v>0</v>
      </c>
      <c r="S131" s="576">
        <f t="shared" si="198"/>
        <v>0</v>
      </c>
      <c r="T131" s="575">
        <f>SUM(T132:T133)</f>
        <v>0</v>
      </c>
      <c r="U131" s="576">
        <f>SUM(U132:U133)</f>
        <v>0</v>
      </c>
      <c r="V131" s="577">
        <f t="shared" si="198"/>
        <v>0</v>
      </c>
      <c r="W131" s="575">
        <f t="shared" si="198"/>
        <v>0</v>
      </c>
      <c r="X131" s="577">
        <f t="shared" ref="X131:AA131" si="199">SUM(X132:X133)</f>
        <v>0</v>
      </c>
      <c r="Y131" s="575">
        <f t="shared" si="199"/>
        <v>0</v>
      </c>
      <c r="Z131" s="577">
        <f t="shared" si="199"/>
        <v>0</v>
      </c>
      <c r="AA131" s="575">
        <f t="shared" si="199"/>
        <v>0</v>
      </c>
      <c r="AB131" s="575"/>
      <c r="AC131" s="775"/>
      <c r="AD131" s="578">
        <f t="shared" ref="AD131:AK131" si="200">SUM(AD132:AD133)</f>
        <v>0</v>
      </c>
      <c r="AE131" s="571">
        <f t="shared" si="200"/>
        <v>0</v>
      </c>
      <c r="AF131" s="579">
        <f t="shared" si="200"/>
        <v>510871</v>
      </c>
      <c r="AG131" s="687">
        <f t="shared" si="200"/>
        <v>0</v>
      </c>
      <c r="AH131" s="579">
        <f t="shared" si="200"/>
        <v>0</v>
      </c>
      <c r="AI131" s="579">
        <f t="shared" ref="AI131" si="201">SUM(AI132:AI133)</f>
        <v>0</v>
      </c>
      <c r="AJ131" s="579">
        <f>+AK131+AI131</f>
        <v>510871</v>
      </c>
      <c r="AK131" s="579">
        <f t="shared" si="200"/>
        <v>510871</v>
      </c>
      <c r="AL131" s="582">
        <f t="shared" si="196"/>
        <v>0</v>
      </c>
      <c r="AM131" s="579">
        <f t="shared" ref="AM131" si="202">SUM(AM132:AM133)</f>
        <v>510871</v>
      </c>
      <c r="AN131" s="826">
        <f t="shared" si="197"/>
        <v>0</v>
      </c>
      <c r="AP131" s="361">
        <f>AF131+'[1]PPTO AL 31 DE JULIO  2016'!Z131</f>
        <v>6510871</v>
      </c>
      <c r="AQ131" s="361">
        <f>AG131+'[1]PPTO AL 31 DE JULIO  2016'!AA131</f>
        <v>60500</v>
      </c>
      <c r="AR131" s="361">
        <f>AH131+'[1]PPTO AL 31 DE JULIO  2016'!AB131</f>
        <v>0</v>
      </c>
      <c r="AS131" s="369">
        <f>AK131+'[1]PPTO AL 31 DE JULIO  2016'!AC131</f>
        <v>6450371</v>
      </c>
      <c r="AT131" s="371">
        <f t="shared" si="168"/>
        <v>9.292151541629377E-3</v>
      </c>
      <c r="AU131" s="371">
        <f t="shared" si="169"/>
        <v>9.292151541629377E-3</v>
      </c>
      <c r="AV131" s="809">
        <v>500000</v>
      </c>
      <c r="AW131" s="807">
        <f t="shared" si="113"/>
        <v>10871</v>
      </c>
      <c r="AX131" s="802">
        <f t="shared" si="119"/>
        <v>10871</v>
      </c>
    </row>
    <row r="132" spans="1:50" ht="15" hidden="1" customHeight="1" x14ac:dyDescent="0.35">
      <c r="A132" s="409" t="s">
        <v>546</v>
      </c>
      <c r="B132" s="701" t="s">
        <v>129</v>
      </c>
      <c r="C132" s="504"/>
      <c r="D132" s="689">
        <v>0</v>
      </c>
      <c r="I132" s="70">
        <f t="shared" si="120"/>
        <v>0</v>
      </c>
      <c r="J132" s="690">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76"/>
      <c r="AD132" s="63">
        <f t="shared" ref="AD132:AD133" si="203">J132+L132+N132+P132+R132+T132+V132+X132+Z132</f>
        <v>0</v>
      </c>
      <c r="AE132" s="762">
        <f t="shared" ref="AE132:AE133" si="204">K132+M132+O132+Q132+S132+U132+W132+Y132+AA132</f>
        <v>0</v>
      </c>
      <c r="AF132" s="180">
        <f>C132+AD132-AE132</f>
        <v>0</v>
      </c>
      <c r="AG132" s="692">
        <f>IFERROR(+VLOOKUP(A132,'Base de Datos'!$A$1:$G$84,7,0),0)</f>
        <v>0</v>
      </c>
      <c r="AH132" s="72">
        <f>IFERROR(+VLOOKUP(A132,'Base de Datos'!$A$1:$G$84,6,0),0)</f>
        <v>0</v>
      </c>
      <c r="AI132" s="72">
        <f>IFERROR(+VLOOKUP(A132,'Base de Datos'!$A$1:$H$84,8,0),0)</f>
        <v>0</v>
      </c>
      <c r="AJ132" s="72">
        <f>+AK132+AI132</f>
        <v>0</v>
      </c>
      <c r="AK132" s="297">
        <f t="shared" si="177"/>
        <v>0</v>
      </c>
      <c r="AL132" s="257">
        <f t="shared" ref="AL132:AL133" si="205">IFERROR(((AF132-AK132)/AF132),0)</f>
        <v>0</v>
      </c>
      <c r="AM132" s="72">
        <f>IFERROR(+VLOOKUP(F132,'Base de Datos'!$A$1:$G$84,6,0),0)</f>
        <v>0</v>
      </c>
      <c r="AN132" s="825">
        <f t="shared" ref="AN132:AN133" si="206">IFERROR(+(AG132/AF132),0)</f>
        <v>0</v>
      </c>
      <c r="AP132" s="361">
        <f>AF132+'[1]PPTO AL 31 DE JULIO  2016'!Z132</f>
        <v>0</v>
      </c>
      <c r="AQ132" s="361">
        <f>AG132+'[1]PPTO AL 31 DE JULIO  2016'!AA132</f>
        <v>0</v>
      </c>
      <c r="AR132" s="361">
        <f>AH132+'[1]PPTO AL 31 DE JULIO  2016'!AB132</f>
        <v>0</v>
      </c>
      <c r="AS132" s="369">
        <f>AK132+'[1]PPTO AL 31 DE JULIO  2016'!AC132</f>
        <v>0</v>
      </c>
      <c r="AT132" s="371" t="e">
        <f t="shared" si="168"/>
        <v>#DIV/0!</v>
      </c>
      <c r="AU132" s="371" t="e">
        <f t="shared" si="169"/>
        <v>#DIV/0!</v>
      </c>
      <c r="AV132" s="809"/>
      <c r="AW132" s="807">
        <f t="shared" si="113"/>
        <v>0</v>
      </c>
      <c r="AX132" s="802">
        <f t="shared" si="119"/>
        <v>0</v>
      </c>
    </row>
    <row r="133" spans="1:50" ht="15" x14ac:dyDescent="0.35">
      <c r="A133" s="409" t="s">
        <v>547</v>
      </c>
      <c r="B133" s="701" t="s">
        <v>130</v>
      </c>
      <c r="C133" s="818">
        <v>510871</v>
      </c>
      <c r="D133" s="689">
        <v>0</v>
      </c>
      <c r="I133" s="70">
        <f t="shared" si="120"/>
        <v>510871</v>
      </c>
      <c r="J133" s="690">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76"/>
      <c r="AD133" s="63">
        <f t="shared" si="203"/>
        <v>0</v>
      </c>
      <c r="AE133" s="762">
        <f t="shared" si="204"/>
        <v>0</v>
      </c>
      <c r="AF133" s="180">
        <f>C133+AD133-AE133</f>
        <v>510871</v>
      </c>
      <c r="AG133" s="692">
        <f>IFERROR(+VLOOKUP(A133,'Base de Datos'!$A$1:$G$100,7,0),0)</f>
        <v>0</v>
      </c>
      <c r="AH133" s="72">
        <f>IFERROR(+VLOOKUP(A133,'Base de Datos'!$A$1:$G$100,6,0),0)</f>
        <v>0</v>
      </c>
      <c r="AI133" s="72">
        <f>IFERROR(+VLOOKUP(A133,'Base de Datos'!$A$1:$H$100,8,0),0)</f>
        <v>0</v>
      </c>
      <c r="AJ133" s="72">
        <f>+AK133+AI133</f>
        <v>510871</v>
      </c>
      <c r="AK133" s="297">
        <f t="shared" si="177"/>
        <v>510871</v>
      </c>
      <c r="AL133" s="257">
        <f t="shared" si="205"/>
        <v>0</v>
      </c>
      <c r="AM133" s="72">
        <f>IFERROR(+VLOOKUP(A133,'Base de Datos'!$A$1:$N$84,11,0),0)</f>
        <v>510871</v>
      </c>
      <c r="AN133" s="825">
        <f t="shared" si="206"/>
        <v>0</v>
      </c>
      <c r="AP133" s="361">
        <f>AF133+'[1]PPTO AL 31 DE JULIO  2016'!Z133</f>
        <v>6510871</v>
      </c>
      <c r="AQ133" s="361">
        <f>AG133+'[1]PPTO AL 31 DE JULIO  2016'!AA133</f>
        <v>60500</v>
      </c>
      <c r="AR133" s="361">
        <f>AH133+'[1]PPTO AL 31 DE JULIO  2016'!AB133</f>
        <v>0</v>
      </c>
      <c r="AS133" s="369">
        <f>AK133+'[1]PPTO AL 31 DE JULIO  2016'!AC133</f>
        <v>6450371</v>
      </c>
      <c r="AT133" s="371">
        <f t="shared" si="168"/>
        <v>9.292151541629377E-3</v>
      </c>
      <c r="AU133" s="371">
        <f t="shared" si="169"/>
        <v>9.292151541629377E-3</v>
      </c>
      <c r="AV133" s="810">
        <v>500000</v>
      </c>
      <c r="AW133" s="807">
        <f t="shared" si="113"/>
        <v>10871</v>
      </c>
      <c r="AX133" s="802">
        <f t="shared" si="119"/>
        <v>10871</v>
      </c>
    </row>
    <row r="134" spans="1:50" s="47" customFormat="1" ht="24" hidden="1" customHeight="1" x14ac:dyDescent="0.35">
      <c r="A134" s="408">
        <v>205</v>
      </c>
      <c r="B134" s="103" t="s">
        <v>131</v>
      </c>
      <c r="C134" s="48">
        <f>SUM(C135:C138)</f>
        <v>0</v>
      </c>
      <c r="D134" s="48">
        <v>0</v>
      </c>
      <c r="E134" s="55">
        <f>SUM(E135:E138)</f>
        <v>0</v>
      </c>
      <c r="F134" s="55"/>
      <c r="G134" s="55"/>
      <c r="H134" s="55">
        <f>SUM(H135:H138)</f>
        <v>0</v>
      </c>
      <c r="I134" s="71">
        <f t="shared" si="120"/>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78"/>
      <c r="AD134" s="64">
        <v>0</v>
      </c>
      <c r="AE134" s="77">
        <v>0</v>
      </c>
      <c r="AF134" s="80">
        <v>0</v>
      </c>
      <c r="AG134" s="699">
        <v>0</v>
      </c>
      <c r="AH134" s="80">
        <v>0</v>
      </c>
      <c r="AI134" s="80">
        <v>0</v>
      </c>
      <c r="AJ134" s="80">
        <f t="shared" si="180"/>
        <v>0</v>
      </c>
      <c r="AK134" s="296">
        <v>0</v>
      </c>
      <c r="AL134" s="527">
        <v>0</v>
      </c>
      <c r="AM134" s="80">
        <v>0</v>
      </c>
      <c r="AN134" s="825" t="s">
        <v>0</v>
      </c>
      <c r="AP134" s="361">
        <f>AF134+'[1]PPTO AL 31 DE JULIO  2016'!Z134</f>
        <v>0</v>
      </c>
      <c r="AQ134" s="361">
        <f>AG134+'[1]PPTO AL 31 DE JULIO  2016'!AA134</f>
        <v>0</v>
      </c>
      <c r="AR134" s="361">
        <f>AH134+'[1]PPTO AL 31 DE JULIO  2016'!AB134</f>
        <v>0</v>
      </c>
      <c r="AS134" s="369">
        <f>AK134+'[1]PPTO AL 31 DE JULIO  2016'!AC134</f>
        <v>0</v>
      </c>
      <c r="AT134" s="371" t="e">
        <f t="shared" si="168"/>
        <v>#DIV/0!</v>
      </c>
      <c r="AU134" s="371" t="e">
        <f t="shared" si="169"/>
        <v>#DIV/0!</v>
      </c>
      <c r="AV134" s="809"/>
      <c r="AW134" s="807">
        <f t="shared" si="113"/>
        <v>0</v>
      </c>
      <c r="AX134" s="802">
        <f t="shared" si="119"/>
        <v>0</v>
      </c>
    </row>
    <row r="135" spans="1:50" ht="15" hidden="1" customHeight="1" x14ac:dyDescent="0.35">
      <c r="A135" s="409">
        <v>20501</v>
      </c>
      <c r="B135" s="701" t="s">
        <v>132</v>
      </c>
      <c r="C135" s="689">
        <v>0</v>
      </c>
      <c r="D135" s="689">
        <v>0</v>
      </c>
      <c r="I135" s="70">
        <f t="shared" si="120"/>
        <v>0</v>
      </c>
      <c r="J135" s="690">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76"/>
      <c r="AD135" s="63">
        <f>J135+L135+N135+P135+R135+W135</f>
        <v>0</v>
      </c>
      <c r="AE135" s="691">
        <f>K135+M135+O135+Q135+S135+V135</f>
        <v>0</v>
      </c>
      <c r="AF135" s="72">
        <f>I135+AD135-AE135</f>
        <v>0</v>
      </c>
      <c r="AG135" s="692">
        <v>0</v>
      </c>
      <c r="AH135" s="72">
        <v>0</v>
      </c>
      <c r="AI135" s="72">
        <v>0</v>
      </c>
      <c r="AJ135" s="72">
        <f t="shared" si="180"/>
        <v>0</v>
      </c>
      <c r="AK135" s="297">
        <f t="shared" si="177"/>
        <v>0</v>
      </c>
      <c r="AL135" s="257">
        <v>0</v>
      </c>
      <c r="AM135" s="72">
        <v>0</v>
      </c>
      <c r="AN135" s="825" t="s">
        <v>0</v>
      </c>
      <c r="AP135" s="361">
        <f>AF135+'[1]PPTO AL 31 DE JULIO  2016'!Z135</f>
        <v>0</v>
      </c>
      <c r="AQ135" s="361">
        <f>AG135+'[1]PPTO AL 31 DE JULIO  2016'!AA135</f>
        <v>0</v>
      </c>
      <c r="AR135" s="361">
        <f>AH135+'[1]PPTO AL 31 DE JULIO  2016'!AB135</f>
        <v>0</v>
      </c>
      <c r="AS135" s="369">
        <f>AK135+'[1]PPTO AL 31 DE JULIO  2016'!AC135</f>
        <v>0</v>
      </c>
      <c r="AT135" s="371" t="e">
        <f t="shared" si="168"/>
        <v>#DIV/0!</v>
      </c>
      <c r="AU135" s="371" t="e">
        <f t="shared" si="169"/>
        <v>#DIV/0!</v>
      </c>
      <c r="AV135" s="810"/>
      <c r="AW135" s="807">
        <f t="shared" si="113"/>
        <v>0</v>
      </c>
      <c r="AX135" s="802">
        <f t="shared" si="119"/>
        <v>0</v>
      </c>
    </row>
    <row r="136" spans="1:50" ht="15" hidden="1" customHeight="1" x14ac:dyDescent="0.35">
      <c r="A136" s="409">
        <v>20502</v>
      </c>
      <c r="B136" s="701" t="s">
        <v>133</v>
      </c>
      <c r="C136" s="689">
        <v>0</v>
      </c>
      <c r="D136" s="689">
        <v>0</v>
      </c>
      <c r="I136" s="70">
        <f t="shared" si="120"/>
        <v>0</v>
      </c>
      <c r="J136" s="690">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76"/>
      <c r="AD136" s="63">
        <f>J136+L136+N136+P136+R136+W136</f>
        <v>0</v>
      </c>
      <c r="AE136" s="691">
        <f>K136+M136+O136+Q136+S136+V136</f>
        <v>0</v>
      </c>
      <c r="AF136" s="72">
        <f>I136+AD136-AE136</f>
        <v>0</v>
      </c>
      <c r="AG136" s="692">
        <v>0</v>
      </c>
      <c r="AH136" s="72">
        <v>0</v>
      </c>
      <c r="AI136" s="72">
        <v>0</v>
      </c>
      <c r="AJ136" s="72">
        <f t="shared" si="180"/>
        <v>0</v>
      </c>
      <c r="AK136" s="297">
        <f t="shared" si="177"/>
        <v>0</v>
      </c>
      <c r="AL136" s="257">
        <v>0</v>
      </c>
      <c r="AM136" s="72">
        <v>0</v>
      </c>
      <c r="AN136" s="825" t="s">
        <v>0</v>
      </c>
      <c r="AP136" s="361">
        <f>AF136+'[1]PPTO AL 31 DE JULIO  2016'!Z136</f>
        <v>0</v>
      </c>
      <c r="AQ136" s="361">
        <f>AG136+'[1]PPTO AL 31 DE JULIO  2016'!AA136</f>
        <v>0</v>
      </c>
      <c r="AR136" s="361">
        <f>AH136+'[1]PPTO AL 31 DE JULIO  2016'!AB136</f>
        <v>0</v>
      </c>
      <c r="AS136" s="369">
        <f>AK136+'[1]PPTO AL 31 DE JULIO  2016'!AC136</f>
        <v>0</v>
      </c>
      <c r="AT136" s="371" t="e">
        <f t="shared" si="168"/>
        <v>#DIV/0!</v>
      </c>
      <c r="AU136" s="371" t="e">
        <f t="shared" si="169"/>
        <v>#DIV/0!</v>
      </c>
      <c r="AV136" s="810"/>
      <c r="AW136" s="807">
        <f t="shared" si="113"/>
        <v>0</v>
      </c>
      <c r="AX136" s="802">
        <f t="shared" si="119"/>
        <v>0</v>
      </c>
    </row>
    <row r="137" spans="1:50" ht="15" hidden="1" customHeight="1" x14ac:dyDescent="0.35">
      <c r="A137" s="409">
        <v>20503</v>
      </c>
      <c r="B137" s="701" t="s">
        <v>134</v>
      </c>
      <c r="C137" s="689">
        <v>0</v>
      </c>
      <c r="D137" s="689">
        <v>0</v>
      </c>
      <c r="I137" s="70">
        <f t="shared" si="120"/>
        <v>0</v>
      </c>
      <c r="J137" s="690">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76"/>
      <c r="AD137" s="63">
        <f>J137+L137+N137+P137+R137+W137</f>
        <v>0</v>
      </c>
      <c r="AE137" s="691">
        <f>K137+M137+O137+Q137+S137+V137</f>
        <v>0</v>
      </c>
      <c r="AF137" s="72">
        <f>I137+AD137-AE137</f>
        <v>0</v>
      </c>
      <c r="AG137" s="692">
        <v>0</v>
      </c>
      <c r="AH137" s="72">
        <v>0</v>
      </c>
      <c r="AI137" s="72">
        <v>0</v>
      </c>
      <c r="AJ137" s="72">
        <f t="shared" si="180"/>
        <v>0</v>
      </c>
      <c r="AK137" s="297">
        <f t="shared" si="177"/>
        <v>0</v>
      </c>
      <c r="AL137" s="257">
        <v>0</v>
      </c>
      <c r="AM137" s="72">
        <v>0</v>
      </c>
      <c r="AN137" s="825" t="s">
        <v>0</v>
      </c>
      <c r="AP137" s="361">
        <f>AF137+'[1]PPTO AL 31 DE JULIO  2016'!Z137</f>
        <v>0</v>
      </c>
      <c r="AQ137" s="361">
        <f>AG137+'[1]PPTO AL 31 DE JULIO  2016'!AA137</f>
        <v>0</v>
      </c>
      <c r="AR137" s="361">
        <f>AH137+'[1]PPTO AL 31 DE JULIO  2016'!AB137</f>
        <v>0</v>
      </c>
      <c r="AS137" s="369">
        <f>AK137+'[1]PPTO AL 31 DE JULIO  2016'!AC137</f>
        <v>0</v>
      </c>
      <c r="AT137" s="371" t="e">
        <f t="shared" si="168"/>
        <v>#DIV/0!</v>
      </c>
      <c r="AU137" s="371" t="e">
        <f t="shared" si="169"/>
        <v>#DIV/0!</v>
      </c>
      <c r="AV137" s="810"/>
      <c r="AW137" s="807">
        <f t="shared" si="113"/>
        <v>0</v>
      </c>
      <c r="AX137" s="802">
        <f t="shared" si="119"/>
        <v>0</v>
      </c>
    </row>
    <row r="138" spans="1:50" ht="24" hidden="1" customHeight="1" x14ac:dyDescent="0.35">
      <c r="A138" s="409">
        <v>20599</v>
      </c>
      <c r="B138" s="701" t="s">
        <v>135</v>
      </c>
      <c r="C138" s="689">
        <v>0</v>
      </c>
      <c r="D138" s="689">
        <v>0</v>
      </c>
      <c r="I138" s="70">
        <f t="shared" si="120"/>
        <v>0</v>
      </c>
      <c r="J138" s="690">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76"/>
      <c r="AD138" s="63">
        <f>J138+L138+N138+P138+R138+W138</f>
        <v>0</v>
      </c>
      <c r="AE138" s="691">
        <f>K138+M138+O138+Q138+S138+V138</f>
        <v>0</v>
      </c>
      <c r="AF138" s="72">
        <f>I138+AD138-AE138</f>
        <v>0</v>
      </c>
      <c r="AG138" s="692">
        <v>0</v>
      </c>
      <c r="AH138" s="72">
        <v>0</v>
      </c>
      <c r="AI138" s="72">
        <v>0</v>
      </c>
      <c r="AJ138" s="72">
        <f t="shared" si="180"/>
        <v>0</v>
      </c>
      <c r="AK138" s="297">
        <f t="shared" si="177"/>
        <v>0</v>
      </c>
      <c r="AL138" s="257">
        <v>0</v>
      </c>
      <c r="AM138" s="72">
        <v>0</v>
      </c>
      <c r="AN138" s="825" t="s">
        <v>0</v>
      </c>
      <c r="AP138" s="361">
        <f>AF138+'[1]PPTO AL 31 DE JULIO  2016'!Z138</f>
        <v>0</v>
      </c>
      <c r="AQ138" s="361">
        <f>AG138+'[1]PPTO AL 31 DE JULIO  2016'!AA138</f>
        <v>0</v>
      </c>
      <c r="AR138" s="361">
        <f>AH138+'[1]PPTO AL 31 DE JULIO  2016'!AB138</f>
        <v>0</v>
      </c>
      <c r="AS138" s="369">
        <f>AK138+'[1]PPTO AL 31 DE JULIO  2016'!AC138</f>
        <v>0</v>
      </c>
      <c r="AT138" s="371" t="e">
        <f t="shared" si="168"/>
        <v>#DIV/0!</v>
      </c>
      <c r="AU138" s="371" t="e">
        <f t="shared" si="169"/>
        <v>#DIV/0!</v>
      </c>
      <c r="AV138" s="810"/>
      <c r="AW138" s="807">
        <f t="shared" si="113"/>
        <v>0</v>
      </c>
      <c r="AX138" s="802">
        <f t="shared" si="119"/>
        <v>0</v>
      </c>
    </row>
    <row r="139" spans="1:50" s="47" customFormat="1" ht="24" x14ac:dyDescent="0.35">
      <c r="A139" s="569">
        <v>299</v>
      </c>
      <c r="B139" s="570" t="s">
        <v>136</v>
      </c>
      <c r="C139" s="571">
        <f>SUM(C140:C147)</f>
        <v>2943200</v>
      </c>
      <c r="D139" s="571">
        <f>SUM(D140:D147)</f>
        <v>0</v>
      </c>
      <c r="E139" s="581">
        <f>SUM(E140:E147)</f>
        <v>0</v>
      </c>
      <c r="F139" s="581"/>
      <c r="G139" s="581"/>
      <c r="H139" s="581">
        <f>SUM(H140:H147)</f>
        <v>0</v>
      </c>
      <c r="I139" s="579">
        <f t="shared" si="120"/>
        <v>2943200</v>
      </c>
      <c r="J139" s="573">
        <f>SUM(J140:J147)</f>
        <v>0</v>
      </c>
      <c r="K139" s="574">
        <f t="shared" ref="K139:W139" si="207">SUM(K140:K147)</f>
        <v>0</v>
      </c>
      <c r="L139" s="575">
        <f t="shared" si="207"/>
        <v>0</v>
      </c>
      <c r="M139" s="576">
        <f t="shared" si="207"/>
        <v>0</v>
      </c>
      <c r="N139" s="575">
        <f t="shared" si="207"/>
        <v>0</v>
      </c>
      <c r="O139" s="576">
        <f t="shared" si="207"/>
        <v>0</v>
      </c>
      <c r="P139" s="575">
        <f t="shared" si="207"/>
        <v>0</v>
      </c>
      <c r="Q139" s="576">
        <f t="shared" si="207"/>
        <v>0</v>
      </c>
      <c r="R139" s="575">
        <f t="shared" si="207"/>
        <v>0</v>
      </c>
      <c r="S139" s="576">
        <f t="shared" si="207"/>
        <v>0</v>
      </c>
      <c r="T139" s="575">
        <f>SUM(T140:T147)</f>
        <v>0</v>
      </c>
      <c r="U139" s="576">
        <f>SUM(U140:U147)</f>
        <v>0</v>
      </c>
      <c r="V139" s="577">
        <f t="shared" si="207"/>
        <v>0</v>
      </c>
      <c r="W139" s="575">
        <f t="shared" si="207"/>
        <v>0</v>
      </c>
      <c r="X139" s="577">
        <f t="shared" ref="X139:AA139" si="208">SUM(X140:X147)</f>
        <v>0</v>
      </c>
      <c r="Y139" s="575">
        <f t="shared" si="208"/>
        <v>0</v>
      </c>
      <c r="Z139" s="577">
        <f t="shared" si="208"/>
        <v>0</v>
      </c>
      <c r="AA139" s="575">
        <f t="shared" si="208"/>
        <v>0</v>
      </c>
      <c r="AB139" s="575"/>
      <c r="AC139" s="775"/>
      <c r="AD139" s="578">
        <f t="shared" ref="AD139:AK139" si="209">SUM(AD140:AD147)</f>
        <v>0</v>
      </c>
      <c r="AE139" s="571">
        <f t="shared" si="209"/>
        <v>0</v>
      </c>
      <c r="AF139" s="579">
        <f t="shared" si="209"/>
        <v>2943200</v>
      </c>
      <c r="AG139" s="687">
        <f t="shared" si="209"/>
        <v>2052544.31</v>
      </c>
      <c r="AH139" s="579">
        <f>SUM(AH140:AH147)</f>
        <v>134734.96</v>
      </c>
      <c r="AI139" s="579">
        <f>SUM(AI140:AI147)</f>
        <v>0</v>
      </c>
      <c r="AJ139" s="579">
        <f t="shared" ref="AJ139:AJ147" si="210">+AK139+AI139</f>
        <v>755920.73</v>
      </c>
      <c r="AK139" s="579">
        <f t="shared" si="209"/>
        <v>755920.73</v>
      </c>
      <c r="AL139" s="582">
        <f t="shared" ref="AL139" si="211">(AF139-AK139)/AF139</f>
        <v>0.74316365520521876</v>
      </c>
      <c r="AM139" s="579">
        <f>SUM(AM140:AM147)</f>
        <v>512740.80000000005</v>
      </c>
      <c r="AN139" s="826">
        <f t="shared" ref="AN139" si="212">AG139/AF139</f>
        <v>0.69738526433813541</v>
      </c>
      <c r="AP139" s="361">
        <f>AF139+'[1]PPTO AL 31 DE JULIO  2016'!Z139</f>
        <v>23661200</v>
      </c>
      <c r="AQ139" s="361">
        <f>AG139+'[1]PPTO AL 31 DE JULIO  2016'!AA139</f>
        <v>2676614.31</v>
      </c>
      <c r="AR139" s="361">
        <f>AH139+'[1]PPTO AL 31 DE JULIO  2016'!AB139</f>
        <v>8488594.9600000009</v>
      </c>
      <c r="AS139" s="369">
        <f>AK139+'[1]PPTO AL 31 DE JULIO  2016'!AC139</f>
        <v>12495990.73</v>
      </c>
      <c r="AT139" s="371">
        <f t="shared" si="168"/>
        <v>0.11312250900207936</v>
      </c>
      <c r="AU139" s="371">
        <f t="shared" si="169"/>
        <v>0.4718784030395754</v>
      </c>
      <c r="AV139" s="758">
        <v>6668097.0099999998</v>
      </c>
      <c r="AW139" s="807">
        <f t="shared" si="113"/>
        <v>-5912176.2799999993</v>
      </c>
      <c r="AX139" s="802">
        <f t="shared" si="119"/>
        <v>-5912176.2799999993</v>
      </c>
    </row>
    <row r="140" spans="1:50" ht="15" x14ac:dyDescent="0.35">
      <c r="A140" s="409" t="s">
        <v>548</v>
      </c>
      <c r="B140" s="701" t="s">
        <v>137</v>
      </c>
      <c r="C140" s="818">
        <v>393280</v>
      </c>
      <c r="D140" s="689">
        <v>0</v>
      </c>
      <c r="I140" s="70">
        <f t="shared" si="120"/>
        <v>393280</v>
      </c>
      <c r="J140" s="690">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76"/>
      <c r="AD140" s="63">
        <f t="shared" ref="AD140:AD147" si="213">J140+L140+N140+P140+R140+T140+V140+X140+Z140</f>
        <v>0</v>
      </c>
      <c r="AE140" s="762">
        <f>K140+M140+O140+Q140+S140+U140+W140+Y140+AA140+AC140</f>
        <v>0</v>
      </c>
      <c r="AF140" s="180">
        <f t="shared" ref="AF140:AF147" si="214">C140+AD140-AE140</f>
        <v>393280</v>
      </c>
      <c r="AG140" s="692">
        <f>IFERROR(+VLOOKUP(A140,'Base de Datos'!$A$1:$G$100,7,0),0)</f>
        <v>120293.47</v>
      </c>
      <c r="AH140" s="72">
        <f>IFERROR(+VLOOKUP(A140,'Base de Datos'!$A$1:$G$100,6,0),0)</f>
        <v>112751.39</v>
      </c>
      <c r="AI140" s="72">
        <f>IFERROR(+VLOOKUP(A140,'Base de Datos'!$A$1:$H$100,8,0),0)</f>
        <v>0</v>
      </c>
      <c r="AJ140" s="72">
        <f t="shared" si="210"/>
        <v>160235.14000000001</v>
      </c>
      <c r="AK140" s="297">
        <f t="shared" si="177"/>
        <v>160235.14000000001</v>
      </c>
      <c r="AL140" s="257">
        <f t="shared" ref="AL140:AL147" si="215">IFERROR(((AF140-AK140)/AF140),0)</f>
        <v>0.59256728030919448</v>
      </c>
      <c r="AM140" s="72">
        <f>IFERROR(+VLOOKUP(A140,'Base de Datos'!$A$1:$N$84,11,0),0)</f>
        <v>113695.21</v>
      </c>
      <c r="AN140" s="825">
        <f t="shared" ref="AN140:AN147" si="216">IFERROR(+(AG140/AF140),0)</f>
        <v>0.30587233014646054</v>
      </c>
      <c r="AP140" s="361">
        <f>AF140+'[1]PPTO AL 31 DE JULIO  2016'!Z140</f>
        <v>3593280</v>
      </c>
      <c r="AQ140" s="361">
        <f>AG140+'[1]PPTO AL 31 DE JULIO  2016'!AA140</f>
        <v>120293.47</v>
      </c>
      <c r="AR140" s="361">
        <f>AH140+'[1]PPTO AL 31 DE JULIO  2016'!AB140</f>
        <v>112751.39</v>
      </c>
      <c r="AS140" s="369">
        <f>AK140+'[1]PPTO AL 31 DE JULIO  2016'!AC140</f>
        <v>3360235.14</v>
      </c>
      <c r="AT140" s="371">
        <f t="shared" si="168"/>
        <v>3.3477343819574318E-2</v>
      </c>
      <c r="AU140" s="371">
        <f t="shared" si="169"/>
        <v>6.4855747395137581E-2</v>
      </c>
      <c r="AV140" s="810">
        <v>700000</v>
      </c>
      <c r="AW140" s="807">
        <f t="shared" ref="AW140:AW203" si="217">+AK140-AV140</f>
        <v>-539764.86</v>
      </c>
      <c r="AX140" s="802">
        <f t="shared" ref="AX140:AX203" si="218">+AW140</f>
        <v>-539764.86</v>
      </c>
    </row>
    <row r="141" spans="1:50" ht="22.8" hidden="1" x14ac:dyDescent="0.35">
      <c r="A141" s="409" t="s">
        <v>614</v>
      </c>
      <c r="B141" s="701" t="s">
        <v>138</v>
      </c>
      <c r="C141" s="504"/>
      <c r="D141" s="689">
        <v>0</v>
      </c>
      <c r="I141" s="70">
        <f t="shared" si="120"/>
        <v>0</v>
      </c>
      <c r="J141" s="690">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76"/>
      <c r="AD141" s="63">
        <f t="shared" si="213"/>
        <v>0</v>
      </c>
      <c r="AE141" s="762">
        <f t="shared" ref="AE141:AE147" si="219">K141+M141+O141+Q141+S141+U141+W141+Y141+AA141+AC141</f>
        <v>0</v>
      </c>
      <c r="AF141" s="180">
        <f t="shared" si="214"/>
        <v>0</v>
      </c>
      <c r="AG141" s="692">
        <f>IFERROR(+VLOOKUP(A141,'Base de Datos'!$A$1:$G$100,7,0),0)</f>
        <v>0</v>
      </c>
      <c r="AH141" s="72">
        <f>IFERROR(+VLOOKUP(A141,'Base de Datos'!$A$1:$G$100,6,0),0)</f>
        <v>0</v>
      </c>
      <c r="AI141" s="72">
        <f>IFERROR(+VLOOKUP(A141,'Base de Datos'!$A$1:$H$100,8,0),0)</f>
        <v>0</v>
      </c>
      <c r="AJ141" s="72">
        <f t="shared" si="210"/>
        <v>0</v>
      </c>
      <c r="AK141" s="297">
        <f t="shared" si="177"/>
        <v>0</v>
      </c>
      <c r="AL141" s="257">
        <f t="shared" si="215"/>
        <v>0</v>
      </c>
      <c r="AM141" s="72">
        <f>IFERROR(+VLOOKUP(A141,'Base de Datos'!$A$1:$N$84,11,0),0)</f>
        <v>0</v>
      </c>
      <c r="AN141" s="825">
        <f t="shared" si="216"/>
        <v>0</v>
      </c>
      <c r="AP141" s="361">
        <f>AF141+'[1]PPTO AL 31 DE JULIO  2016'!Z141</f>
        <v>4700000</v>
      </c>
      <c r="AQ141" s="361">
        <f>AG141+'[1]PPTO AL 31 DE JULIO  2016'!AA141</f>
        <v>0</v>
      </c>
      <c r="AR141" s="361">
        <f>AH141+'[1]PPTO AL 31 DE JULIO  2016'!AB141</f>
        <v>0</v>
      </c>
      <c r="AS141" s="369">
        <f>AK141+'[1]PPTO AL 31 DE JULIO  2016'!AC141</f>
        <v>4700000</v>
      </c>
      <c r="AT141" s="371">
        <f t="shared" si="168"/>
        <v>0</v>
      </c>
      <c r="AU141" s="371">
        <f t="shared" si="169"/>
        <v>0</v>
      </c>
      <c r="AV141" s="810"/>
      <c r="AW141" s="807">
        <f t="shared" si="217"/>
        <v>0</v>
      </c>
      <c r="AX141" s="802">
        <f t="shared" si="218"/>
        <v>0</v>
      </c>
    </row>
    <row r="142" spans="1:50" ht="15" x14ac:dyDescent="0.35">
      <c r="A142" s="409" t="s">
        <v>549</v>
      </c>
      <c r="B142" s="701" t="s">
        <v>139</v>
      </c>
      <c r="C142" s="818">
        <v>589920</v>
      </c>
      <c r="D142" s="689">
        <v>0</v>
      </c>
      <c r="I142" s="70">
        <f t="shared" si="120"/>
        <v>589920</v>
      </c>
      <c r="J142" s="690">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76"/>
      <c r="AD142" s="63">
        <f t="shared" si="213"/>
        <v>0</v>
      </c>
      <c r="AE142" s="762">
        <f t="shared" si="219"/>
        <v>0</v>
      </c>
      <c r="AF142" s="180">
        <f t="shared" si="214"/>
        <v>589920</v>
      </c>
      <c r="AG142" s="692">
        <f>IFERROR(+VLOOKUP(A142,'Base de Datos'!$A$1:$G$100,7,0),0)</f>
        <v>10820.74</v>
      </c>
      <c r="AH142" s="72">
        <f>IFERROR(+VLOOKUP(A142,'Base de Datos'!$A$1:$G$100,6,0),0)</f>
        <v>21983.57</v>
      </c>
      <c r="AI142" s="72">
        <f>IFERROR(+VLOOKUP(A142,'Base de Datos'!$A$1:$H$100,8,0),0)</f>
        <v>0</v>
      </c>
      <c r="AJ142" s="72">
        <f t="shared" si="210"/>
        <v>557115.69000000006</v>
      </c>
      <c r="AK142" s="297">
        <f t="shared" si="177"/>
        <v>557115.69000000006</v>
      </c>
      <c r="AL142" s="257">
        <f t="shared" si="215"/>
        <v>5.5608065500406735E-2</v>
      </c>
      <c r="AM142" s="72">
        <f>IFERROR(+VLOOKUP(A142,'Base de Datos'!$A$1:$N$84,11,0),0)</f>
        <v>360475.69</v>
      </c>
      <c r="AN142" s="825">
        <f t="shared" si="216"/>
        <v>1.8342724437211824E-2</v>
      </c>
      <c r="AP142" s="361">
        <f>AF142+'[1]PPTO AL 31 DE JULIO  2016'!Z142</f>
        <v>9207920</v>
      </c>
      <c r="AQ142" s="361">
        <f>AG142+'[1]PPTO AL 31 DE JULIO  2016'!AA142</f>
        <v>421920.74</v>
      </c>
      <c r="AR142" s="361">
        <f>AH142+'[1]PPTO AL 31 DE JULIO  2016'!AB142</f>
        <v>7036383.5700000003</v>
      </c>
      <c r="AS142" s="369">
        <f>AK142+'[1]PPTO AL 31 DE JULIO  2016'!AC142</f>
        <v>1749615.69</v>
      </c>
      <c r="AT142" s="371">
        <f t="shared" si="168"/>
        <v>4.5821503662064833E-2</v>
      </c>
      <c r="AU142" s="371">
        <f t="shared" si="169"/>
        <v>0.80998795710649096</v>
      </c>
      <c r="AV142" s="810">
        <v>2000000</v>
      </c>
      <c r="AW142" s="807">
        <f t="shared" si="217"/>
        <v>-1442884.31</v>
      </c>
      <c r="AX142" s="802">
        <f t="shared" si="218"/>
        <v>-1442884.31</v>
      </c>
    </row>
    <row r="143" spans="1:50" ht="17.25" hidden="1" customHeight="1" x14ac:dyDescent="0.35">
      <c r="A143" s="409" t="s">
        <v>550</v>
      </c>
      <c r="B143" s="701" t="s">
        <v>140</v>
      </c>
      <c r="C143" s="504"/>
      <c r="D143" s="689">
        <v>0</v>
      </c>
      <c r="I143" s="70">
        <f t="shared" si="120"/>
        <v>0</v>
      </c>
      <c r="J143" s="690">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67"/>
      <c r="AC143" s="783"/>
      <c r="AD143" s="63">
        <f t="shared" si="213"/>
        <v>0</v>
      </c>
      <c r="AE143" s="762">
        <f t="shared" si="219"/>
        <v>0</v>
      </c>
      <c r="AF143" s="180">
        <f t="shared" si="214"/>
        <v>0</v>
      </c>
      <c r="AG143" s="692">
        <f>IFERROR(+VLOOKUP(A143,'Base de Datos'!$A$1:$G$100,7,0),0)</f>
        <v>0</v>
      </c>
      <c r="AH143" s="72">
        <f>IFERROR(+VLOOKUP(A143,'Base de Datos'!$A$1:$G$100,6,0),0)</f>
        <v>0</v>
      </c>
      <c r="AI143" s="72">
        <f>IFERROR(+VLOOKUP(A143,'Base de Datos'!$A$1:$H$100,8,0),0)</f>
        <v>0</v>
      </c>
      <c r="AJ143" s="72">
        <f t="shared" si="210"/>
        <v>0</v>
      </c>
      <c r="AK143" s="297">
        <f t="shared" si="177"/>
        <v>0</v>
      </c>
      <c r="AL143" s="257">
        <f t="shared" si="215"/>
        <v>0</v>
      </c>
      <c r="AM143" s="72">
        <f>IFERROR(+VLOOKUP(A143,'Base de Datos'!$A$1:$N$84,11,0),0)</f>
        <v>0</v>
      </c>
      <c r="AN143" s="825">
        <f t="shared" si="216"/>
        <v>0</v>
      </c>
      <c r="AP143" s="361">
        <f>AF143+'[1]PPTO AL 31 DE JULIO  2016'!Z143</f>
        <v>2100000</v>
      </c>
      <c r="AQ143" s="361">
        <f>AG143+'[1]PPTO AL 31 DE JULIO  2016'!AA143</f>
        <v>0</v>
      </c>
      <c r="AR143" s="361">
        <f>AH143+'[1]PPTO AL 31 DE JULIO  2016'!AB143</f>
        <v>0</v>
      </c>
      <c r="AS143" s="369">
        <f>AK143+'[1]PPTO AL 31 DE JULIO  2016'!AC143</f>
        <v>2100000</v>
      </c>
      <c r="AT143" s="371">
        <f t="shared" si="168"/>
        <v>0</v>
      </c>
      <c r="AU143" s="371">
        <f t="shared" si="169"/>
        <v>0</v>
      </c>
      <c r="AV143" s="810"/>
      <c r="AW143" s="807">
        <f t="shared" si="217"/>
        <v>0</v>
      </c>
      <c r="AX143" s="802">
        <f t="shared" si="218"/>
        <v>0</v>
      </c>
    </row>
    <row r="144" spans="1:50" ht="15" x14ac:dyDescent="0.35">
      <c r="A144" s="409" t="s">
        <v>551</v>
      </c>
      <c r="B144" s="701" t="s">
        <v>141</v>
      </c>
      <c r="C144" s="818">
        <v>1960000</v>
      </c>
      <c r="D144" s="689">
        <v>0</v>
      </c>
      <c r="I144" s="70">
        <f t="shared" ref="I144:I208" si="220">SUM(C144:D144)</f>
        <v>1960000</v>
      </c>
      <c r="J144" s="690">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76"/>
      <c r="AD144" s="63">
        <f t="shared" si="213"/>
        <v>0</v>
      </c>
      <c r="AE144" s="762">
        <f t="shared" si="219"/>
        <v>0</v>
      </c>
      <c r="AF144" s="180">
        <f t="shared" si="214"/>
        <v>1960000</v>
      </c>
      <c r="AG144" s="692">
        <f>IFERROR(+VLOOKUP(A144,'Base de Datos'!$A$1:$G$100,7,0),0)</f>
        <v>1921430.1</v>
      </c>
      <c r="AH144" s="72">
        <f>IFERROR(+VLOOKUP(A144,'Base de Datos'!$A$1:$G$100,6,0),0)</f>
        <v>0</v>
      </c>
      <c r="AI144" s="72">
        <f>IFERROR(+VLOOKUP(A144,'Base de Datos'!$A$1:$H$100,8,0),0)</f>
        <v>0</v>
      </c>
      <c r="AJ144" s="72">
        <f t="shared" si="210"/>
        <v>38569.899999999907</v>
      </c>
      <c r="AK144" s="297">
        <f t="shared" si="177"/>
        <v>38569.899999999907</v>
      </c>
      <c r="AL144" s="257">
        <f t="shared" si="215"/>
        <v>0.9803214795918368</v>
      </c>
      <c r="AM144" s="72">
        <f>IFERROR(+VLOOKUP(A144,'Base de Datos'!$A$1:$N$84,11,0),0)</f>
        <v>38569.9</v>
      </c>
      <c r="AN144" s="825">
        <f t="shared" si="216"/>
        <v>0.9803214795918368</v>
      </c>
      <c r="AP144" s="361">
        <f>AF144+'[1]PPTO AL 31 DE JULIO  2016'!Z144</f>
        <v>2960000</v>
      </c>
      <c r="AQ144" s="361">
        <f>AG144+'[1]PPTO AL 31 DE JULIO  2016'!AA144</f>
        <v>2115430.1</v>
      </c>
      <c r="AR144" s="361">
        <f>AH144+'[1]PPTO AL 31 DE JULIO  2016'!AB144</f>
        <v>405825</v>
      </c>
      <c r="AS144" s="369">
        <f>AK144+'[1]PPTO AL 31 DE JULIO  2016'!AC144</f>
        <v>438744.89999999991</v>
      </c>
      <c r="AT144" s="371">
        <f t="shared" si="168"/>
        <v>0.71467233108108108</v>
      </c>
      <c r="AU144" s="371">
        <f t="shared" si="169"/>
        <v>0.85177537162162165</v>
      </c>
      <c r="AV144" s="758">
        <v>1668097.01</v>
      </c>
      <c r="AW144" s="807">
        <f t="shared" si="217"/>
        <v>-1629527.11</v>
      </c>
      <c r="AX144" s="802">
        <f t="shared" si="218"/>
        <v>-1629527.11</v>
      </c>
    </row>
    <row r="145" spans="1:50" ht="15" hidden="1" customHeight="1" x14ac:dyDescent="0.35">
      <c r="A145" s="409" t="s">
        <v>552</v>
      </c>
      <c r="B145" s="701" t="s">
        <v>142</v>
      </c>
      <c r="C145" s="504"/>
      <c r="D145" s="689">
        <v>0</v>
      </c>
      <c r="I145" s="70">
        <f t="shared" si="220"/>
        <v>0</v>
      </c>
      <c r="J145" s="690">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76"/>
      <c r="AD145" s="63">
        <f t="shared" si="213"/>
        <v>0</v>
      </c>
      <c r="AE145" s="762">
        <f t="shared" si="219"/>
        <v>0</v>
      </c>
      <c r="AF145" s="180">
        <f t="shared" si="214"/>
        <v>0</v>
      </c>
      <c r="AG145" s="692">
        <f>IFERROR(+VLOOKUP(A145,'Base de Datos'!$A$1:$G$84,7,0),0)</f>
        <v>0</v>
      </c>
      <c r="AH145" s="72">
        <f>IFERROR(+VLOOKUP(A145,'Base de Datos'!$A$1:$G$84,6,0),0)</f>
        <v>0</v>
      </c>
      <c r="AI145" s="72">
        <f>IFERROR(+VLOOKUP(A145,'Base de Datos'!$A$1:$G$84,8,0),0)</f>
        <v>0</v>
      </c>
      <c r="AJ145" s="72">
        <f t="shared" si="210"/>
        <v>0</v>
      </c>
      <c r="AK145" s="297">
        <f t="shared" si="177"/>
        <v>0</v>
      </c>
      <c r="AL145" s="257">
        <f t="shared" si="215"/>
        <v>0</v>
      </c>
      <c r="AM145" s="72">
        <f>IFERROR(+VLOOKUP(F145,'Base de Datos'!$A$1:$G$84,6,0),0)</f>
        <v>0</v>
      </c>
      <c r="AN145" s="825">
        <f t="shared" si="216"/>
        <v>0</v>
      </c>
      <c r="AP145" s="361">
        <f>AF145+'[1]PPTO AL 31 DE JULIO  2016'!Z145</f>
        <v>0</v>
      </c>
      <c r="AQ145" s="361">
        <f>AG145+'[1]PPTO AL 31 DE JULIO  2016'!AA145</f>
        <v>0</v>
      </c>
      <c r="AR145" s="361">
        <f>AH145+'[1]PPTO AL 31 DE JULIO  2016'!AB145</f>
        <v>0</v>
      </c>
      <c r="AS145" s="369">
        <f>AK145+'[1]PPTO AL 31 DE JULIO  2016'!AC145</f>
        <v>0</v>
      </c>
      <c r="AT145" s="371" t="e">
        <f t="shared" si="168"/>
        <v>#DIV/0!</v>
      </c>
      <c r="AU145" s="371" t="e">
        <f t="shared" si="169"/>
        <v>#DIV/0!</v>
      </c>
      <c r="AV145" s="810"/>
      <c r="AW145" s="807">
        <f t="shared" si="217"/>
        <v>0</v>
      </c>
      <c r="AX145" s="802">
        <f t="shared" si="218"/>
        <v>0</v>
      </c>
    </row>
    <row r="146" spans="1:50" ht="15" hidden="1" customHeight="1" x14ac:dyDescent="0.35">
      <c r="A146" s="409" t="s">
        <v>553</v>
      </c>
      <c r="B146" s="701" t="s">
        <v>143</v>
      </c>
      <c r="C146" s="504"/>
      <c r="D146" s="689">
        <v>0</v>
      </c>
      <c r="I146" s="70">
        <f t="shared" si="220"/>
        <v>0</v>
      </c>
      <c r="J146" s="690">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76"/>
      <c r="AD146" s="63">
        <f t="shared" si="213"/>
        <v>0</v>
      </c>
      <c r="AE146" s="762">
        <f t="shared" si="219"/>
        <v>0</v>
      </c>
      <c r="AF146" s="180">
        <f t="shared" si="214"/>
        <v>0</v>
      </c>
      <c r="AG146" s="692">
        <f>IFERROR(+VLOOKUP(A146,'Base de Datos'!$A$1:$G$84,7,0),0)</f>
        <v>0</v>
      </c>
      <c r="AH146" s="72">
        <f>IFERROR(+VLOOKUP(A146,'Base de Datos'!$A$1:$G$84,6,0),0)</f>
        <v>0</v>
      </c>
      <c r="AI146" s="72">
        <f>IFERROR(+VLOOKUP(A146,'Base de Datos'!$A$1:$H$84,8,0),0)</f>
        <v>0</v>
      </c>
      <c r="AJ146" s="72">
        <f t="shared" si="210"/>
        <v>0</v>
      </c>
      <c r="AK146" s="297">
        <f t="shared" si="177"/>
        <v>0</v>
      </c>
      <c r="AL146" s="257">
        <f t="shared" si="215"/>
        <v>0</v>
      </c>
      <c r="AM146" s="72">
        <f>IFERROR(+VLOOKUP(F146,'Base de Datos'!$A$1:$G$84,6,0),0)</f>
        <v>0</v>
      </c>
      <c r="AN146" s="825">
        <f t="shared" si="216"/>
        <v>0</v>
      </c>
      <c r="AP146" s="361">
        <f>AF146+'[1]PPTO AL 31 DE JULIO  2016'!Z146</f>
        <v>1000000</v>
      </c>
      <c r="AQ146" s="361">
        <f>AG146+'[1]PPTO AL 31 DE JULIO  2016'!AA146</f>
        <v>0</v>
      </c>
      <c r="AR146" s="361">
        <f>AH146+'[1]PPTO AL 31 DE JULIO  2016'!AB146</f>
        <v>933635</v>
      </c>
      <c r="AS146" s="369">
        <f>AK146+'[1]PPTO AL 31 DE JULIO  2016'!AC146</f>
        <v>66365</v>
      </c>
      <c r="AT146" s="371">
        <f t="shared" si="168"/>
        <v>0</v>
      </c>
      <c r="AU146" s="371">
        <f t="shared" si="169"/>
        <v>0.93363499999999999</v>
      </c>
      <c r="AV146" s="810">
        <v>1300000</v>
      </c>
      <c r="AW146" s="807">
        <f t="shared" si="217"/>
        <v>-1300000</v>
      </c>
      <c r="AX146" s="802">
        <f t="shared" si="218"/>
        <v>-1300000</v>
      </c>
    </row>
    <row r="147" spans="1:50" ht="24" hidden="1" customHeight="1" x14ac:dyDescent="0.35">
      <c r="A147" s="409" t="s">
        <v>554</v>
      </c>
      <c r="B147" s="701" t="s">
        <v>144</v>
      </c>
      <c r="C147" s="504"/>
      <c r="D147" s="689">
        <v>0</v>
      </c>
      <c r="I147" s="70">
        <f t="shared" si="220"/>
        <v>0</v>
      </c>
      <c r="J147" s="690">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76"/>
      <c r="AD147" s="63">
        <f t="shared" si="213"/>
        <v>0</v>
      </c>
      <c r="AE147" s="762">
        <f t="shared" si="219"/>
        <v>0</v>
      </c>
      <c r="AF147" s="180">
        <f t="shared" si="214"/>
        <v>0</v>
      </c>
      <c r="AG147" s="692">
        <f>IFERROR(+VLOOKUP(A147,'Base de Datos'!$A$1:$G$84,7,0),0)</f>
        <v>0</v>
      </c>
      <c r="AH147" s="72">
        <f>IFERROR(+VLOOKUP(A147,'Base de Datos'!$A$1:$G$84,6,0),0)</f>
        <v>0</v>
      </c>
      <c r="AI147" s="72">
        <f>IFERROR(+VLOOKUP(A147,'Base de Datos'!$A$1:$H$84,8,0),0)</f>
        <v>0</v>
      </c>
      <c r="AJ147" s="72">
        <f t="shared" si="210"/>
        <v>0</v>
      </c>
      <c r="AK147" s="297">
        <f t="shared" si="177"/>
        <v>0</v>
      </c>
      <c r="AL147" s="257">
        <f t="shared" si="215"/>
        <v>0</v>
      </c>
      <c r="AM147" s="72">
        <f>IFERROR(+VLOOKUP(F147,'Base de Datos'!$A$1:$G$84,6,0),0)</f>
        <v>0</v>
      </c>
      <c r="AN147" s="825">
        <f t="shared" si="216"/>
        <v>0</v>
      </c>
      <c r="AP147" s="361">
        <f>AF147+'[1]PPTO AL 31 DE JULIO  2016'!Z147</f>
        <v>100000</v>
      </c>
      <c r="AQ147" s="361">
        <f>AG147+'[1]PPTO AL 31 DE JULIO  2016'!AA147</f>
        <v>18970</v>
      </c>
      <c r="AR147" s="361">
        <f>AH147+'[1]PPTO AL 31 DE JULIO  2016'!AB147</f>
        <v>0</v>
      </c>
      <c r="AS147" s="369">
        <f>AK147+'[1]PPTO AL 31 DE JULIO  2016'!AC147</f>
        <v>81030</v>
      </c>
      <c r="AT147" s="371">
        <f t="shared" si="168"/>
        <v>0.18970000000000001</v>
      </c>
      <c r="AU147" s="371">
        <f t="shared" si="169"/>
        <v>0.18970000000000001</v>
      </c>
      <c r="AV147" s="810">
        <v>1000000</v>
      </c>
      <c r="AW147" s="807">
        <f t="shared" si="217"/>
        <v>-1000000</v>
      </c>
      <c r="AX147" s="802">
        <f t="shared" si="218"/>
        <v>-1000000</v>
      </c>
    </row>
    <row r="148" spans="1:50" s="56" customFormat="1" ht="15" hidden="1" customHeight="1" x14ac:dyDescent="0.55000000000000004">
      <c r="A148" s="404">
        <v>3</v>
      </c>
      <c r="B148" s="714" t="s">
        <v>145</v>
      </c>
      <c r="C148" s="685">
        <f>+C149+C154+C163+C166</f>
        <v>0</v>
      </c>
      <c r="D148" s="686">
        <f>+D149+D154+D163+D166</f>
        <v>0</v>
      </c>
      <c r="E148" s="715">
        <f>+E149+E154+E163+E166</f>
        <v>0</v>
      </c>
      <c r="F148" s="715"/>
      <c r="G148" s="715"/>
      <c r="H148" s="715">
        <f>+H149+H154+H163+H166</f>
        <v>0</v>
      </c>
      <c r="I148" s="305">
        <f t="shared" si="220"/>
        <v>0</v>
      </c>
      <c r="J148" s="716">
        <f>+J149+J154+J163+J166</f>
        <v>0</v>
      </c>
      <c r="K148" s="314">
        <f t="shared" ref="K148:W148" si="221">+K149+K154+K163+K166</f>
        <v>0</v>
      </c>
      <c r="L148" s="308">
        <f t="shared" si="221"/>
        <v>0</v>
      </c>
      <c r="M148" s="307">
        <f t="shared" si="221"/>
        <v>0</v>
      </c>
      <c r="N148" s="308">
        <f t="shared" si="221"/>
        <v>0</v>
      </c>
      <c r="O148" s="307">
        <f t="shared" si="221"/>
        <v>0</v>
      </c>
      <c r="P148" s="308">
        <f t="shared" si="221"/>
        <v>0</v>
      </c>
      <c r="Q148" s="307">
        <f t="shared" si="221"/>
        <v>0</v>
      </c>
      <c r="R148" s="308">
        <f t="shared" si="221"/>
        <v>0</v>
      </c>
      <c r="S148" s="307">
        <f t="shared" si="221"/>
        <v>0</v>
      </c>
      <c r="T148" s="308">
        <f>+T149+T154+T163+T166</f>
        <v>0</v>
      </c>
      <c r="U148" s="307">
        <f>+U149+U154+U163+U166</f>
        <v>0</v>
      </c>
      <c r="V148" s="309">
        <f t="shared" si="221"/>
        <v>0</v>
      </c>
      <c r="W148" s="308">
        <f t="shared" si="221"/>
        <v>0</v>
      </c>
      <c r="X148" s="309">
        <f t="shared" ref="X148:AA148" si="222">+X149+X154+X163+X166</f>
        <v>0</v>
      </c>
      <c r="Y148" s="308">
        <f t="shared" si="222"/>
        <v>0</v>
      </c>
      <c r="Z148" s="309">
        <f t="shared" si="222"/>
        <v>0</v>
      </c>
      <c r="AA148" s="308">
        <f t="shared" si="222"/>
        <v>0</v>
      </c>
      <c r="AB148" s="308"/>
      <c r="AC148" s="774"/>
      <c r="AD148" s="63">
        <f t="shared" ref="AD148:AD193" si="223">J148+L148+N148+P148+R148+V148+T148</f>
        <v>0</v>
      </c>
      <c r="AE148" s="686">
        <f t="shared" ref="AE148:AK148" si="224">+AE149+AE154+AE163+AE166</f>
        <v>0</v>
      </c>
      <c r="AF148" s="305">
        <f t="shared" si="224"/>
        <v>0</v>
      </c>
      <c r="AG148" s="685">
        <f t="shared" si="224"/>
        <v>0</v>
      </c>
      <c r="AH148" s="305">
        <f t="shared" si="224"/>
        <v>0</v>
      </c>
      <c r="AI148" s="305">
        <f t="shared" ref="AI148" si="225">+AI149+AI154+AI163+AI166</f>
        <v>0</v>
      </c>
      <c r="AJ148" s="305"/>
      <c r="AK148" s="305">
        <f t="shared" si="224"/>
        <v>0</v>
      </c>
      <c r="AL148" s="526" t="s">
        <v>0</v>
      </c>
      <c r="AM148" s="305">
        <f t="shared" ref="AM148" si="226">+AM149+AM154+AM163+AM166</f>
        <v>0</v>
      </c>
      <c r="AN148" s="823" t="s">
        <v>0</v>
      </c>
      <c r="AP148" s="361">
        <f>AF148+'[1]PPTO AL 31 DE JULIO  2016'!Z148</f>
        <v>0</v>
      </c>
      <c r="AQ148" s="361">
        <f>AG148+'[1]PPTO AL 31 DE JULIO  2016'!AA148</f>
        <v>0</v>
      </c>
      <c r="AR148" s="361">
        <f>AH148+'[1]PPTO AL 31 DE JULIO  2016'!AB148</f>
        <v>0</v>
      </c>
      <c r="AS148" s="369">
        <f>AK148+'[1]PPTO AL 31 DE JULIO  2016'!AC148</f>
        <v>0</v>
      </c>
      <c r="AT148" s="371" t="e">
        <f t="shared" si="168"/>
        <v>#DIV/0!</v>
      </c>
      <c r="AU148" s="371" t="e">
        <f t="shared" si="169"/>
        <v>#DIV/0!</v>
      </c>
      <c r="AV148" s="811"/>
      <c r="AW148" s="807">
        <f t="shared" si="217"/>
        <v>0</v>
      </c>
      <c r="AX148" s="802">
        <f t="shared" si="218"/>
        <v>0</v>
      </c>
    </row>
    <row r="149" spans="1:50" ht="15" hidden="1" customHeight="1" x14ac:dyDescent="0.55000000000000004">
      <c r="A149" s="407">
        <v>301</v>
      </c>
      <c r="B149" s="312" t="s">
        <v>146</v>
      </c>
      <c r="C149" s="315">
        <f>SUM(C150:C153)</f>
        <v>0</v>
      </c>
      <c r="D149" s="315">
        <f>SUM(D150:D153)</f>
        <v>0</v>
      </c>
      <c r="E149" s="313">
        <f>SUM(E150:E153)</f>
        <v>0</v>
      </c>
      <c r="F149" s="313"/>
      <c r="G149" s="313"/>
      <c r="H149" s="313">
        <f>SUM(H150:H153)</f>
        <v>0</v>
      </c>
      <c r="I149" s="316">
        <f t="shared" si="220"/>
        <v>0</v>
      </c>
      <c r="J149" s="317">
        <f>SUM(J150:J153)</f>
        <v>0</v>
      </c>
      <c r="K149" s="318">
        <f t="shared" ref="K149:W149" si="227">SUM(K150:K153)</f>
        <v>0</v>
      </c>
      <c r="L149" s="319">
        <f t="shared" si="227"/>
        <v>0</v>
      </c>
      <c r="M149" s="320">
        <f t="shared" si="227"/>
        <v>0</v>
      </c>
      <c r="N149" s="319">
        <f t="shared" si="227"/>
        <v>0</v>
      </c>
      <c r="O149" s="320">
        <f t="shared" si="227"/>
        <v>0</v>
      </c>
      <c r="P149" s="319">
        <f t="shared" si="227"/>
        <v>0</v>
      </c>
      <c r="Q149" s="320">
        <f t="shared" si="227"/>
        <v>0</v>
      </c>
      <c r="R149" s="319">
        <f t="shared" si="227"/>
        <v>0</v>
      </c>
      <c r="S149" s="320">
        <f t="shared" si="227"/>
        <v>0</v>
      </c>
      <c r="T149" s="319">
        <f>SUM(T150:T153)</f>
        <v>0</v>
      </c>
      <c r="U149" s="320">
        <f>SUM(U150:U153)</f>
        <v>0</v>
      </c>
      <c r="V149" s="321">
        <f t="shared" si="227"/>
        <v>0</v>
      </c>
      <c r="W149" s="319">
        <f t="shared" si="227"/>
        <v>0</v>
      </c>
      <c r="X149" s="321">
        <f t="shared" ref="X149:AA149" si="228">SUM(X150:X153)</f>
        <v>0</v>
      </c>
      <c r="Y149" s="319">
        <f t="shared" si="228"/>
        <v>0</v>
      </c>
      <c r="Z149" s="321">
        <f t="shared" si="228"/>
        <v>0</v>
      </c>
      <c r="AA149" s="319">
        <f t="shared" si="228"/>
        <v>0</v>
      </c>
      <c r="AB149" s="768"/>
      <c r="AC149" s="784"/>
      <c r="AD149" s="63">
        <f t="shared" si="223"/>
        <v>0</v>
      </c>
      <c r="AE149" s="315">
        <f>SUM(AE150:AE153)</f>
        <v>0</v>
      </c>
      <c r="AF149" s="316">
        <f t="shared" ref="AF149:AF171" si="229">SUM(J149:K149)</f>
        <v>0</v>
      </c>
      <c r="AG149" s="717">
        <f>SUM(AG150:AG153)</f>
        <v>0</v>
      </c>
      <c r="AH149" s="323">
        <f>SUM(AH150:AH153)</f>
        <v>0</v>
      </c>
      <c r="AI149" s="323">
        <f>SUM(AI150:AI153)</f>
        <v>0</v>
      </c>
      <c r="AJ149" s="323"/>
      <c r="AK149" s="323">
        <f>SUM(AK150:AK153)</f>
        <v>0</v>
      </c>
      <c r="AL149" s="526" t="e">
        <f t="shared" ref="AL149:AL171" si="230">AK149/AF149</f>
        <v>#DIV/0!</v>
      </c>
      <c r="AM149" s="323">
        <f>SUM(AM150:AM153)</f>
        <v>0</v>
      </c>
      <c r="AN149" s="823" t="e">
        <f t="shared" ref="AN149:AN171" si="231">AM149/AH149</f>
        <v>#DIV/0!</v>
      </c>
      <c r="AP149" s="361">
        <f>AF149+'[1]PPTO AL 31 DE JULIO  2016'!Z149</f>
        <v>0</v>
      </c>
      <c r="AQ149" s="361">
        <f>AG149+'[1]PPTO AL 31 DE JULIO  2016'!AA149</f>
        <v>0</v>
      </c>
      <c r="AR149" s="361">
        <f>AH149+'[1]PPTO AL 31 DE JULIO  2016'!AB149</f>
        <v>0</v>
      </c>
      <c r="AS149" s="369">
        <f>AK149+'[1]PPTO AL 31 DE JULIO  2016'!AC149</f>
        <v>0</v>
      </c>
      <c r="AT149" s="371" t="e">
        <f t="shared" si="168"/>
        <v>#DIV/0!</v>
      </c>
      <c r="AU149" s="371" t="e">
        <f t="shared" si="169"/>
        <v>#DIV/0!</v>
      </c>
      <c r="AV149" s="810"/>
      <c r="AW149" s="807">
        <f t="shared" si="217"/>
        <v>0</v>
      </c>
      <c r="AX149" s="802">
        <f t="shared" si="218"/>
        <v>0</v>
      </c>
    </row>
    <row r="150" spans="1:50" ht="15" hidden="1" customHeight="1" x14ac:dyDescent="0.55000000000000004">
      <c r="A150" s="412">
        <v>30101</v>
      </c>
      <c r="B150" s="700" t="s">
        <v>147</v>
      </c>
      <c r="C150" s="718">
        <v>0</v>
      </c>
      <c r="D150" s="718">
        <v>0</v>
      </c>
      <c r="E150" s="719"/>
      <c r="F150" s="719"/>
      <c r="G150" s="719"/>
      <c r="H150" s="719"/>
      <c r="I150" s="316">
        <f t="shared" si="220"/>
        <v>0</v>
      </c>
      <c r="J150" s="720">
        <v>0</v>
      </c>
      <c r="K150" s="325">
        <v>0</v>
      </c>
      <c r="L150" s="326">
        <v>0</v>
      </c>
      <c r="M150" s="327">
        <v>0</v>
      </c>
      <c r="N150" s="326">
        <v>0</v>
      </c>
      <c r="O150" s="327">
        <v>0</v>
      </c>
      <c r="P150" s="326">
        <v>0</v>
      </c>
      <c r="Q150" s="327">
        <v>0</v>
      </c>
      <c r="R150" s="326">
        <v>0</v>
      </c>
      <c r="S150" s="327">
        <v>0</v>
      </c>
      <c r="T150" s="326">
        <v>0</v>
      </c>
      <c r="U150" s="327">
        <v>0</v>
      </c>
      <c r="V150" s="328">
        <v>0</v>
      </c>
      <c r="W150" s="326">
        <v>0</v>
      </c>
      <c r="X150" s="328">
        <v>0</v>
      </c>
      <c r="Y150" s="326">
        <v>0</v>
      </c>
      <c r="Z150" s="328">
        <v>0</v>
      </c>
      <c r="AA150" s="326">
        <v>0</v>
      </c>
      <c r="AB150" s="326"/>
      <c r="AC150" s="785"/>
      <c r="AD150" s="63">
        <f t="shared" si="223"/>
        <v>0</v>
      </c>
      <c r="AE150" s="718">
        <v>0</v>
      </c>
      <c r="AF150" s="316">
        <f t="shared" si="229"/>
        <v>0</v>
      </c>
      <c r="AG150" s="718">
        <v>0</v>
      </c>
      <c r="AH150" s="316">
        <v>0</v>
      </c>
      <c r="AI150" s="316">
        <v>0</v>
      </c>
      <c r="AJ150" s="316"/>
      <c r="AK150" s="323">
        <v>0</v>
      </c>
      <c r="AL150" s="526" t="e">
        <f t="shared" si="230"/>
        <v>#DIV/0!</v>
      </c>
      <c r="AM150" s="316">
        <v>0</v>
      </c>
      <c r="AN150" s="823" t="e">
        <f t="shared" si="231"/>
        <v>#DIV/0!</v>
      </c>
      <c r="AP150" s="361">
        <f>AF150+'[1]PPTO AL 31 DE JULIO  2016'!Z150</f>
        <v>0</v>
      </c>
      <c r="AQ150" s="361">
        <f>AG150+'[1]PPTO AL 31 DE JULIO  2016'!AA150</f>
        <v>0</v>
      </c>
      <c r="AR150" s="361">
        <f>AH150+'[1]PPTO AL 31 DE JULIO  2016'!AB150</f>
        <v>0</v>
      </c>
      <c r="AS150" s="369">
        <f>AK150+'[1]PPTO AL 31 DE JULIO  2016'!AC150</f>
        <v>0</v>
      </c>
      <c r="AT150" s="371" t="e">
        <f t="shared" si="168"/>
        <v>#DIV/0!</v>
      </c>
      <c r="AU150" s="371" t="e">
        <f t="shared" si="169"/>
        <v>#DIV/0!</v>
      </c>
      <c r="AV150" s="810"/>
      <c r="AW150" s="807">
        <f t="shared" si="217"/>
        <v>0</v>
      </c>
      <c r="AX150" s="802">
        <f t="shared" si="218"/>
        <v>0</v>
      </c>
    </row>
    <row r="151" spans="1:50" ht="15" hidden="1" customHeight="1" x14ac:dyDescent="0.55000000000000004">
      <c r="A151" s="412">
        <v>30102</v>
      </c>
      <c r="B151" s="700" t="s">
        <v>148</v>
      </c>
      <c r="C151" s="718">
        <v>0</v>
      </c>
      <c r="D151" s="718">
        <v>0</v>
      </c>
      <c r="E151" s="719"/>
      <c r="F151" s="719"/>
      <c r="G151" s="719"/>
      <c r="H151" s="719"/>
      <c r="I151" s="316">
        <f t="shared" si="220"/>
        <v>0</v>
      </c>
      <c r="J151" s="720">
        <v>0</v>
      </c>
      <c r="K151" s="325">
        <v>0</v>
      </c>
      <c r="L151" s="326">
        <v>0</v>
      </c>
      <c r="M151" s="327">
        <v>0</v>
      </c>
      <c r="N151" s="326">
        <v>0</v>
      </c>
      <c r="O151" s="327">
        <v>0</v>
      </c>
      <c r="P151" s="326">
        <v>0</v>
      </c>
      <c r="Q151" s="327">
        <v>0</v>
      </c>
      <c r="R151" s="326">
        <v>0</v>
      </c>
      <c r="S151" s="327">
        <v>0</v>
      </c>
      <c r="T151" s="326">
        <v>0</v>
      </c>
      <c r="U151" s="327">
        <v>0</v>
      </c>
      <c r="V151" s="328">
        <v>0</v>
      </c>
      <c r="W151" s="326">
        <v>0</v>
      </c>
      <c r="X151" s="328">
        <v>0</v>
      </c>
      <c r="Y151" s="326">
        <v>0</v>
      </c>
      <c r="Z151" s="328">
        <v>0</v>
      </c>
      <c r="AA151" s="326">
        <v>0</v>
      </c>
      <c r="AB151" s="326"/>
      <c r="AC151" s="785"/>
      <c r="AD151" s="63">
        <f t="shared" si="223"/>
        <v>0</v>
      </c>
      <c r="AE151" s="718">
        <v>0</v>
      </c>
      <c r="AF151" s="316">
        <f t="shared" si="229"/>
        <v>0</v>
      </c>
      <c r="AG151" s="718">
        <v>0</v>
      </c>
      <c r="AH151" s="316">
        <v>0</v>
      </c>
      <c r="AI151" s="316">
        <v>0</v>
      </c>
      <c r="AJ151" s="316"/>
      <c r="AK151" s="323">
        <v>0</v>
      </c>
      <c r="AL151" s="526" t="e">
        <f t="shared" si="230"/>
        <v>#DIV/0!</v>
      </c>
      <c r="AM151" s="316">
        <v>0</v>
      </c>
      <c r="AN151" s="823" t="e">
        <f t="shared" si="231"/>
        <v>#DIV/0!</v>
      </c>
      <c r="AP151" s="361">
        <f>AF151+'[1]PPTO AL 31 DE JULIO  2016'!Z151</f>
        <v>0</v>
      </c>
      <c r="AQ151" s="361">
        <f>AG151+'[1]PPTO AL 31 DE JULIO  2016'!AA151</f>
        <v>0</v>
      </c>
      <c r="AR151" s="361">
        <f>AH151+'[1]PPTO AL 31 DE JULIO  2016'!AB151</f>
        <v>0</v>
      </c>
      <c r="AS151" s="369">
        <f>AK151+'[1]PPTO AL 31 DE JULIO  2016'!AC151</f>
        <v>0</v>
      </c>
      <c r="AT151" s="371" t="e">
        <f t="shared" si="168"/>
        <v>#DIV/0!</v>
      </c>
      <c r="AU151" s="371" t="e">
        <f t="shared" si="169"/>
        <v>#DIV/0!</v>
      </c>
      <c r="AV151" s="810"/>
      <c r="AW151" s="807">
        <f t="shared" si="217"/>
        <v>0</v>
      </c>
      <c r="AX151" s="802">
        <f t="shared" si="218"/>
        <v>0</v>
      </c>
    </row>
    <row r="152" spans="1:50" ht="15" hidden="1" customHeight="1" x14ac:dyDescent="0.55000000000000004">
      <c r="A152" s="412">
        <v>30103</v>
      </c>
      <c r="B152" s="700" t="s">
        <v>149</v>
      </c>
      <c r="C152" s="718">
        <v>0</v>
      </c>
      <c r="D152" s="718">
        <v>0</v>
      </c>
      <c r="E152" s="719"/>
      <c r="F152" s="719"/>
      <c r="G152" s="719"/>
      <c r="H152" s="719"/>
      <c r="I152" s="316">
        <f t="shared" si="220"/>
        <v>0</v>
      </c>
      <c r="J152" s="720">
        <v>0</v>
      </c>
      <c r="K152" s="325">
        <v>0</v>
      </c>
      <c r="L152" s="326">
        <v>0</v>
      </c>
      <c r="M152" s="327">
        <v>0</v>
      </c>
      <c r="N152" s="326">
        <v>0</v>
      </c>
      <c r="O152" s="327">
        <v>0</v>
      </c>
      <c r="P152" s="326">
        <v>0</v>
      </c>
      <c r="Q152" s="327">
        <v>0</v>
      </c>
      <c r="R152" s="326">
        <v>0</v>
      </c>
      <c r="S152" s="327">
        <v>0</v>
      </c>
      <c r="T152" s="326">
        <v>0</v>
      </c>
      <c r="U152" s="327">
        <v>0</v>
      </c>
      <c r="V152" s="328">
        <v>0</v>
      </c>
      <c r="W152" s="326">
        <v>0</v>
      </c>
      <c r="X152" s="328">
        <v>0</v>
      </c>
      <c r="Y152" s="326">
        <v>0</v>
      </c>
      <c r="Z152" s="328">
        <v>0</v>
      </c>
      <c r="AA152" s="326">
        <v>0</v>
      </c>
      <c r="AB152" s="326"/>
      <c r="AC152" s="785"/>
      <c r="AD152" s="63">
        <f t="shared" si="223"/>
        <v>0</v>
      </c>
      <c r="AE152" s="718">
        <v>0</v>
      </c>
      <c r="AF152" s="316">
        <f t="shared" si="229"/>
        <v>0</v>
      </c>
      <c r="AG152" s="718">
        <v>0</v>
      </c>
      <c r="AH152" s="316">
        <v>0</v>
      </c>
      <c r="AI152" s="316">
        <v>0</v>
      </c>
      <c r="AJ152" s="316"/>
      <c r="AK152" s="323">
        <v>0</v>
      </c>
      <c r="AL152" s="526" t="e">
        <f t="shared" si="230"/>
        <v>#DIV/0!</v>
      </c>
      <c r="AM152" s="316">
        <v>0</v>
      </c>
      <c r="AN152" s="823" t="e">
        <f t="shared" si="231"/>
        <v>#DIV/0!</v>
      </c>
      <c r="AP152" s="361">
        <f>AF152+'[1]PPTO AL 31 DE JULIO  2016'!Z152</f>
        <v>0</v>
      </c>
      <c r="AQ152" s="361">
        <f>AG152+'[1]PPTO AL 31 DE JULIO  2016'!AA152</f>
        <v>0</v>
      </c>
      <c r="AR152" s="361">
        <f>AH152+'[1]PPTO AL 31 DE JULIO  2016'!AB152</f>
        <v>0</v>
      </c>
      <c r="AS152" s="369">
        <f>AK152+'[1]PPTO AL 31 DE JULIO  2016'!AC152</f>
        <v>0</v>
      </c>
      <c r="AT152" s="371" t="e">
        <f t="shared" si="168"/>
        <v>#DIV/0!</v>
      </c>
      <c r="AU152" s="371" t="e">
        <f t="shared" si="169"/>
        <v>#DIV/0!</v>
      </c>
      <c r="AV152" s="810"/>
      <c r="AW152" s="807">
        <f t="shared" si="217"/>
        <v>0</v>
      </c>
      <c r="AX152" s="802">
        <f t="shared" si="218"/>
        <v>0</v>
      </c>
    </row>
    <row r="153" spans="1:50" ht="15" hidden="1" customHeight="1" x14ac:dyDescent="0.55000000000000004">
      <c r="A153" s="412">
        <v>30104</v>
      </c>
      <c r="B153" s="700" t="s">
        <v>150</v>
      </c>
      <c r="C153" s="718">
        <v>0</v>
      </c>
      <c r="D153" s="718">
        <v>0</v>
      </c>
      <c r="E153" s="719"/>
      <c r="F153" s="719"/>
      <c r="G153" s="719"/>
      <c r="H153" s="719"/>
      <c r="I153" s="316">
        <f t="shared" si="220"/>
        <v>0</v>
      </c>
      <c r="J153" s="720">
        <v>0</v>
      </c>
      <c r="K153" s="325">
        <v>0</v>
      </c>
      <c r="L153" s="326">
        <v>0</v>
      </c>
      <c r="M153" s="327">
        <v>0</v>
      </c>
      <c r="N153" s="326">
        <v>0</v>
      </c>
      <c r="O153" s="327">
        <v>0</v>
      </c>
      <c r="P153" s="326">
        <v>0</v>
      </c>
      <c r="Q153" s="327">
        <v>0</v>
      </c>
      <c r="R153" s="326">
        <v>0</v>
      </c>
      <c r="S153" s="327">
        <v>0</v>
      </c>
      <c r="T153" s="326">
        <v>0</v>
      </c>
      <c r="U153" s="327">
        <v>0</v>
      </c>
      <c r="V153" s="328">
        <v>0</v>
      </c>
      <c r="W153" s="326">
        <v>0</v>
      </c>
      <c r="X153" s="328">
        <v>0</v>
      </c>
      <c r="Y153" s="326">
        <v>0</v>
      </c>
      <c r="Z153" s="328">
        <v>0</v>
      </c>
      <c r="AA153" s="326">
        <v>0</v>
      </c>
      <c r="AB153" s="326"/>
      <c r="AC153" s="785"/>
      <c r="AD153" s="63">
        <f t="shared" si="223"/>
        <v>0</v>
      </c>
      <c r="AE153" s="718">
        <v>0</v>
      </c>
      <c r="AF153" s="316">
        <f t="shared" si="229"/>
        <v>0</v>
      </c>
      <c r="AG153" s="718">
        <v>0</v>
      </c>
      <c r="AH153" s="316">
        <v>0</v>
      </c>
      <c r="AI153" s="316">
        <v>0</v>
      </c>
      <c r="AJ153" s="316"/>
      <c r="AK153" s="323">
        <v>0</v>
      </c>
      <c r="AL153" s="526" t="e">
        <f t="shared" si="230"/>
        <v>#DIV/0!</v>
      </c>
      <c r="AM153" s="316">
        <v>0</v>
      </c>
      <c r="AN153" s="823" t="e">
        <f t="shared" si="231"/>
        <v>#DIV/0!</v>
      </c>
      <c r="AP153" s="361">
        <f>AF153+'[1]PPTO AL 31 DE JULIO  2016'!Z153</f>
        <v>0</v>
      </c>
      <c r="AQ153" s="361">
        <f>AG153+'[1]PPTO AL 31 DE JULIO  2016'!AA153</f>
        <v>0</v>
      </c>
      <c r="AR153" s="361">
        <f>AH153+'[1]PPTO AL 31 DE JULIO  2016'!AB153</f>
        <v>0</v>
      </c>
      <c r="AS153" s="369">
        <f>AK153+'[1]PPTO AL 31 DE JULIO  2016'!AC153</f>
        <v>0</v>
      </c>
      <c r="AT153" s="371" t="e">
        <f t="shared" si="168"/>
        <v>#DIV/0!</v>
      </c>
      <c r="AU153" s="371" t="e">
        <f t="shared" si="169"/>
        <v>#DIV/0!</v>
      </c>
      <c r="AV153" s="810"/>
      <c r="AW153" s="807">
        <f t="shared" si="217"/>
        <v>0</v>
      </c>
      <c r="AX153" s="802">
        <f t="shared" si="218"/>
        <v>0</v>
      </c>
    </row>
    <row r="154" spans="1:50" ht="15" hidden="1" customHeight="1" x14ac:dyDescent="0.55000000000000004">
      <c r="A154" s="407">
        <v>302</v>
      </c>
      <c r="B154" s="312" t="s">
        <v>151</v>
      </c>
      <c r="C154" s="315">
        <f>SUM(C155:C162)</f>
        <v>0</v>
      </c>
      <c r="D154" s="315">
        <f>SUM(D155:D162)</f>
        <v>0</v>
      </c>
      <c r="E154" s="313">
        <f>SUM(E155:E162)</f>
        <v>0</v>
      </c>
      <c r="F154" s="313"/>
      <c r="G154" s="313"/>
      <c r="H154" s="313">
        <f>SUM(H155:H162)</f>
        <v>0</v>
      </c>
      <c r="I154" s="316">
        <f t="shared" si="220"/>
        <v>0</v>
      </c>
      <c r="J154" s="317">
        <f>SUM(J155:J162)</f>
        <v>0</v>
      </c>
      <c r="K154" s="318">
        <f t="shared" ref="K154:W154" si="232">SUM(K155:K162)</f>
        <v>0</v>
      </c>
      <c r="L154" s="319">
        <f t="shared" si="232"/>
        <v>0</v>
      </c>
      <c r="M154" s="320">
        <f t="shared" si="232"/>
        <v>0</v>
      </c>
      <c r="N154" s="319">
        <f t="shared" si="232"/>
        <v>0</v>
      </c>
      <c r="O154" s="320">
        <f t="shared" si="232"/>
        <v>0</v>
      </c>
      <c r="P154" s="319">
        <f t="shared" si="232"/>
        <v>0</v>
      </c>
      <c r="Q154" s="320">
        <f t="shared" si="232"/>
        <v>0</v>
      </c>
      <c r="R154" s="319">
        <f t="shared" si="232"/>
        <v>0</v>
      </c>
      <c r="S154" s="320">
        <f t="shared" si="232"/>
        <v>0</v>
      </c>
      <c r="T154" s="319">
        <f>SUM(T155:T162)</f>
        <v>0</v>
      </c>
      <c r="U154" s="320">
        <f>SUM(U155:U162)</f>
        <v>0</v>
      </c>
      <c r="V154" s="321">
        <f t="shared" si="232"/>
        <v>0</v>
      </c>
      <c r="W154" s="319">
        <f t="shared" si="232"/>
        <v>0</v>
      </c>
      <c r="X154" s="321">
        <f t="shared" ref="X154:AA154" si="233">SUM(X155:X162)</f>
        <v>0</v>
      </c>
      <c r="Y154" s="319">
        <f t="shared" si="233"/>
        <v>0</v>
      </c>
      <c r="Z154" s="321">
        <f t="shared" si="233"/>
        <v>0</v>
      </c>
      <c r="AA154" s="319">
        <f t="shared" si="233"/>
        <v>0</v>
      </c>
      <c r="AB154" s="768"/>
      <c r="AC154" s="784"/>
      <c r="AD154" s="63">
        <f t="shared" si="223"/>
        <v>0</v>
      </c>
      <c r="AE154" s="315">
        <f>SUM(AE155:AE162)</f>
        <v>0</v>
      </c>
      <c r="AF154" s="316">
        <f t="shared" si="229"/>
        <v>0</v>
      </c>
      <c r="AG154" s="717">
        <f>SUM(AG155:AG162)</f>
        <v>0</v>
      </c>
      <c r="AH154" s="323">
        <f>SUM(AH155:AH162)</f>
        <v>0</v>
      </c>
      <c r="AI154" s="323">
        <f>SUM(AI155:AI162)</f>
        <v>0</v>
      </c>
      <c r="AJ154" s="323"/>
      <c r="AK154" s="323">
        <f>SUM(AK155:AK162)</f>
        <v>0</v>
      </c>
      <c r="AL154" s="526" t="e">
        <f t="shared" si="230"/>
        <v>#DIV/0!</v>
      </c>
      <c r="AM154" s="323">
        <f>SUM(AM155:AM162)</f>
        <v>0</v>
      </c>
      <c r="AN154" s="823" t="e">
        <f t="shared" si="231"/>
        <v>#DIV/0!</v>
      </c>
      <c r="AP154" s="361">
        <f>AF154+'[1]PPTO AL 31 DE JULIO  2016'!Z154</f>
        <v>0</v>
      </c>
      <c r="AQ154" s="361">
        <f>AG154+'[1]PPTO AL 31 DE JULIO  2016'!AA154</f>
        <v>0</v>
      </c>
      <c r="AR154" s="361">
        <f>AH154+'[1]PPTO AL 31 DE JULIO  2016'!AB154</f>
        <v>0</v>
      </c>
      <c r="AS154" s="369">
        <f>AK154+'[1]PPTO AL 31 DE JULIO  2016'!AC154</f>
        <v>0</v>
      </c>
      <c r="AT154" s="371" t="e">
        <f t="shared" si="168"/>
        <v>#DIV/0!</v>
      </c>
      <c r="AU154" s="371" t="e">
        <f t="shared" si="169"/>
        <v>#DIV/0!</v>
      </c>
      <c r="AV154" s="810"/>
      <c r="AW154" s="807">
        <f t="shared" si="217"/>
        <v>0</v>
      </c>
      <c r="AX154" s="802">
        <f t="shared" si="218"/>
        <v>0</v>
      </c>
    </row>
    <row r="155" spans="1:50" ht="15" hidden="1" customHeight="1" x14ac:dyDescent="0.55000000000000004">
      <c r="A155" s="412">
        <v>30201</v>
      </c>
      <c r="B155" s="700" t="s">
        <v>152</v>
      </c>
      <c r="C155" s="718">
        <v>0</v>
      </c>
      <c r="D155" s="718">
        <v>0</v>
      </c>
      <c r="E155" s="719"/>
      <c r="F155" s="719"/>
      <c r="G155" s="719"/>
      <c r="H155" s="719"/>
      <c r="I155" s="316">
        <f t="shared" si="220"/>
        <v>0</v>
      </c>
      <c r="J155" s="720">
        <v>0</v>
      </c>
      <c r="K155" s="325">
        <v>0</v>
      </c>
      <c r="L155" s="326">
        <v>0</v>
      </c>
      <c r="M155" s="327">
        <v>0</v>
      </c>
      <c r="N155" s="326">
        <v>0</v>
      </c>
      <c r="O155" s="327">
        <v>0</v>
      </c>
      <c r="P155" s="326">
        <v>0</v>
      </c>
      <c r="Q155" s="327">
        <v>0</v>
      </c>
      <c r="R155" s="326">
        <v>0</v>
      </c>
      <c r="S155" s="327">
        <v>0</v>
      </c>
      <c r="T155" s="326">
        <v>0</v>
      </c>
      <c r="U155" s="327">
        <v>0</v>
      </c>
      <c r="V155" s="328">
        <v>0</v>
      </c>
      <c r="W155" s="326">
        <v>0</v>
      </c>
      <c r="X155" s="328">
        <v>0</v>
      </c>
      <c r="Y155" s="326">
        <v>0</v>
      </c>
      <c r="Z155" s="328">
        <v>0</v>
      </c>
      <c r="AA155" s="326">
        <v>0</v>
      </c>
      <c r="AB155" s="326"/>
      <c r="AC155" s="785"/>
      <c r="AD155" s="63">
        <f t="shared" si="223"/>
        <v>0</v>
      </c>
      <c r="AE155" s="718">
        <v>0</v>
      </c>
      <c r="AF155" s="316">
        <f t="shared" si="229"/>
        <v>0</v>
      </c>
      <c r="AG155" s="718">
        <v>0</v>
      </c>
      <c r="AH155" s="316">
        <v>0</v>
      </c>
      <c r="AI155" s="316">
        <v>0</v>
      </c>
      <c r="AJ155" s="316"/>
      <c r="AK155" s="323">
        <v>0</v>
      </c>
      <c r="AL155" s="526" t="e">
        <f t="shared" si="230"/>
        <v>#DIV/0!</v>
      </c>
      <c r="AM155" s="316">
        <v>0</v>
      </c>
      <c r="AN155" s="823" t="e">
        <f t="shared" si="231"/>
        <v>#DIV/0!</v>
      </c>
      <c r="AP155" s="361">
        <f>AF155+'[1]PPTO AL 31 DE JULIO  2016'!Z155</f>
        <v>0</v>
      </c>
      <c r="AQ155" s="361">
        <f>AG155+'[1]PPTO AL 31 DE JULIO  2016'!AA155</f>
        <v>0</v>
      </c>
      <c r="AR155" s="361">
        <f>AH155+'[1]PPTO AL 31 DE JULIO  2016'!AB155</f>
        <v>0</v>
      </c>
      <c r="AS155" s="369">
        <f>AK155+'[1]PPTO AL 31 DE JULIO  2016'!AC155</f>
        <v>0</v>
      </c>
      <c r="AT155" s="371" t="e">
        <f t="shared" si="168"/>
        <v>#DIV/0!</v>
      </c>
      <c r="AU155" s="371" t="e">
        <f t="shared" si="169"/>
        <v>#DIV/0!</v>
      </c>
      <c r="AV155" s="810"/>
      <c r="AW155" s="807">
        <f t="shared" si="217"/>
        <v>0</v>
      </c>
      <c r="AX155" s="802">
        <f t="shared" si="218"/>
        <v>0</v>
      </c>
    </row>
    <row r="156" spans="1:50" ht="15" hidden="1" customHeight="1" x14ac:dyDescent="0.55000000000000004">
      <c r="A156" s="412">
        <v>30202</v>
      </c>
      <c r="B156" s="700" t="s">
        <v>153</v>
      </c>
      <c r="C156" s="718">
        <v>0</v>
      </c>
      <c r="D156" s="718">
        <v>0</v>
      </c>
      <c r="E156" s="719"/>
      <c r="F156" s="719"/>
      <c r="G156" s="719"/>
      <c r="H156" s="719"/>
      <c r="I156" s="316">
        <f t="shared" si="220"/>
        <v>0</v>
      </c>
      <c r="J156" s="720">
        <v>0</v>
      </c>
      <c r="K156" s="325">
        <v>0</v>
      </c>
      <c r="L156" s="326">
        <v>0</v>
      </c>
      <c r="M156" s="327">
        <v>0</v>
      </c>
      <c r="N156" s="326">
        <v>0</v>
      </c>
      <c r="O156" s="327">
        <v>0</v>
      </c>
      <c r="P156" s="326">
        <v>0</v>
      </c>
      <c r="Q156" s="327">
        <v>0</v>
      </c>
      <c r="R156" s="326">
        <v>0</v>
      </c>
      <c r="S156" s="327">
        <v>0</v>
      </c>
      <c r="T156" s="326">
        <v>0</v>
      </c>
      <c r="U156" s="327">
        <v>0</v>
      </c>
      <c r="V156" s="328">
        <v>0</v>
      </c>
      <c r="W156" s="326">
        <v>0</v>
      </c>
      <c r="X156" s="328">
        <v>0</v>
      </c>
      <c r="Y156" s="326">
        <v>0</v>
      </c>
      <c r="Z156" s="328">
        <v>0</v>
      </c>
      <c r="AA156" s="326">
        <v>0</v>
      </c>
      <c r="AB156" s="326"/>
      <c r="AC156" s="785"/>
      <c r="AD156" s="63">
        <f t="shared" si="223"/>
        <v>0</v>
      </c>
      <c r="AE156" s="718">
        <v>0</v>
      </c>
      <c r="AF156" s="316">
        <f t="shared" si="229"/>
        <v>0</v>
      </c>
      <c r="AG156" s="718">
        <v>0</v>
      </c>
      <c r="AH156" s="316">
        <v>0</v>
      </c>
      <c r="AI156" s="316">
        <v>0</v>
      </c>
      <c r="AJ156" s="316"/>
      <c r="AK156" s="323">
        <v>0</v>
      </c>
      <c r="AL156" s="526" t="e">
        <f t="shared" si="230"/>
        <v>#DIV/0!</v>
      </c>
      <c r="AM156" s="316">
        <v>0</v>
      </c>
      <c r="AN156" s="823" t="e">
        <f t="shared" si="231"/>
        <v>#DIV/0!</v>
      </c>
      <c r="AP156" s="361">
        <f>AF156+'[1]PPTO AL 31 DE JULIO  2016'!Z156</f>
        <v>0</v>
      </c>
      <c r="AQ156" s="361">
        <f>AG156+'[1]PPTO AL 31 DE JULIO  2016'!AA156</f>
        <v>0</v>
      </c>
      <c r="AR156" s="361">
        <f>AH156+'[1]PPTO AL 31 DE JULIO  2016'!AB156</f>
        <v>0</v>
      </c>
      <c r="AS156" s="369">
        <f>AK156+'[1]PPTO AL 31 DE JULIO  2016'!AC156</f>
        <v>0</v>
      </c>
      <c r="AT156" s="371" t="e">
        <f t="shared" si="168"/>
        <v>#DIV/0!</v>
      </c>
      <c r="AU156" s="371" t="e">
        <f t="shared" si="169"/>
        <v>#DIV/0!</v>
      </c>
      <c r="AV156" s="810"/>
      <c r="AW156" s="807">
        <f t="shared" si="217"/>
        <v>0</v>
      </c>
      <c r="AX156" s="802">
        <f t="shared" si="218"/>
        <v>0</v>
      </c>
    </row>
    <row r="157" spans="1:50" ht="15" hidden="1" customHeight="1" x14ac:dyDescent="0.55000000000000004">
      <c r="A157" s="412">
        <v>30203</v>
      </c>
      <c r="B157" s="700" t="s">
        <v>154</v>
      </c>
      <c r="C157" s="718">
        <v>0</v>
      </c>
      <c r="D157" s="718">
        <v>0</v>
      </c>
      <c r="E157" s="721"/>
      <c r="F157" s="721"/>
      <c r="G157" s="721"/>
      <c r="H157" s="719"/>
      <c r="I157" s="316">
        <f t="shared" si="220"/>
        <v>0</v>
      </c>
      <c r="J157" s="720">
        <v>0</v>
      </c>
      <c r="K157" s="325">
        <v>0</v>
      </c>
      <c r="L157" s="326">
        <v>0</v>
      </c>
      <c r="M157" s="327">
        <v>0</v>
      </c>
      <c r="N157" s="326">
        <v>0</v>
      </c>
      <c r="O157" s="327">
        <v>0</v>
      </c>
      <c r="P157" s="326">
        <v>0</v>
      </c>
      <c r="Q157" s="327">
        <v>0</v>
      </c>
      <c r="R157" s="326">
        <v>0</v>
      </c>
      <c r="S157" s="327">
        <v>0</v>
      </c>
      <c r="T157" s="326">
        <v>0</v>
      </c>
      <c r="U157" s="327">
        <v>0</v>
      </c>
      <c r="V157" s="328">
        <v>0</v>
      </c>
      <c r="W157" s="326">
        <v>0</v>
      </c>
      <c r="X157" s="328">
        <v>0</v>
      </c>
      <c r="Y157" s="326">
        <v>0</v>
      </c>
      <c r="Z157" s="328">
        <v>0</v>
      </c>
      <c r="AA157" s="326">
        <v>0</v>
      </c>
      <c r="AB157" s="326"/>
      <c r="AC157" s="785"/>
      <c r="AD157" s="63">
        <f t="shared" si="223"/>
        <v>0</v>
      </c>
      <c r="AE157" s="718">
        <v>0</v>
      </c>
      <c r="AF157" s="316">
        <f t="shared" si="229"/>
        <v>0</v>
      </c>
      <c r="AG157" s="718">
        <v>0</v>
      </c>
      <c r="AH157" s="316">
        <v>0</v>
      </c>
      <c r="AI157" s="316">
        <v>0</v>
      </c>
      <c r="AJ157" s="316"/>
      <c r="AK157" s="323">
        <v>0</v>
      </c>
      <c r="AL157" s="526" t="e">
        <f t="shared" si="230"/>
        <v>#DIV/0!</v>
      </c>
      <c r="AM157" s="316">
        <v>0</v>
      </c>
      <c r="AN157" s="823" t="e">
        <f t="shared" si="231"/>
        <v>#DIV/0!</v>
      </c>
      <c r="AP157" s="361">
        <f>AF157+'[1]PPTO AL 31 DE JULIO  2016'!Z157</f>
        <v>0</v>
      </c>
      <c r="AQ157" s="361">
        <f>AG157+'[1]PPTO AL 31 DE JULIO  2016'!AA157</f>
        <v>0</v>
      </c>
      <c r="AR157" s="361">
        <f>AH157+'[1]PPTO AL 31 DE JULIO  2016'!AB157</f>
        <v>0</v>
      </c>
      <c r="AS157" s="369">
        <f>AK157+'[1]PPTO AL 31 DE JULIO  2016'!AC157</f>
        <v>0</v>
      </c>
      <c r="AT157" s="371" t="e">
        <f t="shared" si="168"/>
        <v>#DIV/0!</v>
      </c>
      <c r="AU157" s="371" t="e">
        <f t="shared" si="169"/>
        <v>#DIV/0!</v>
      </c>
      <c r="AV157" s="810"/>
      <c r="AW157" s="807">
        <f t="shared" si="217"/>
        <v>0</v>
      </c>
      <c r="AX157" s="802">
        <f t="shared" si="218"/>
        <v>0</v>
      </c>
    </row>
    <row r="158" spans="1:50" ht="15" hidden="1" customHeight="1" x14ac:dyDescent="0.55000000000000004">
      <c r="A158" s="412">
        <v>30204</v>
      </c>
      <c r="B158" s="700" t="s">
        <v>155</v>
      </c>
      <c r="C158" s="718">
        <v>0</v>
      </c>
      <c r="D158" s="718">
        <v>0</v>
      </c>
      <c r="E158" s="721"/>
      <c r="F158" s="721"/>
      <c r="G158" s="721"/>
      <c r="H158" s="719"/>
      <c r="I158" s="316">
        <f t="shared" si="220"/>
        <v>0</v>
      </c>
      <c r="J158" s="720">
        <v>0</v>
      </c>
      <c r="K158" s="325">
        <v>0</v>
      </c>
      <c r="L158" s="326">
        <v>0</v>
      </c>
      <c r="M158" s="327">
        <v>0</v>
      </c>
      <c r="N158" s="326">
        <v>0</v>
      </c>
      <c r="O158" s="327">
        <v>0</v>
      </c>
      <c r="P158" s="326">
        <v>0</v>
      </c>
      <c r="Q158" s="327">
        <v>0</v>
      </c>
      <c r="R158" s="326">
        <v>0</v>
      </c>
      <c r="S158" s="327">
        <v>0</v>
      </c>
      <c r="T158" s="326">
        <v>0</v>
      </c>
      <c r="U158" s="327">
        <v>0</v>
      </c>
      <c r="V158" s="328">
        <v>0</v>
      </c>
      <c r="W158" s="326">
        <v>0</v>
      </c>
      <c r="X158" s="328">
        <v>0</v>
      </c>
      <c r="Y158" s="326">
        <v>0</v>
      </c>
      <c r="Z158" s="328">
        <v>0</v>
      </c>
      <c r="AA158" s="326">
        <v>0</v>
      </c>
      <c r="AB158" s="326"/>
      <c r="AC158" s="785"/>
      <c r="AD158" s="63">
        <f t="shared" si="223"/>
        <v>0</v>
      </c>
      <c r="AE158" s="718">
        <v>0</v>
      </c>
      <c r="AF158" s="316">
        <f t="shared" si="229"/>
        <v>0</v>
      </c>
      <c r="AG158" s="718">
        <v>0</v>
      </c>
      <c r="AH158" s="316">
        <v>0</v>
      </c>
      <c r="AI158" s="316">
        <v>0</v>
      </c>
      <c r="AJ158" s="316"/>
      <c r="AK158" s="323">
        <v>0</v>
      </c>
      <c r="AL158" s="526" t="e">
        <f t="shared" si="230"/>
        <v>#DIV/0!</v>
      </c>
      <c r="AM158" s="316">
        <v>0</v>
      </c>
      <c r="AN158" s="823" t="e">
        <f t="shared" si="231"/>
        <v>#DIV/0!</v>
      </c>
      <c r="AP158" s="361">
        <f>AF158+'[1]PPTO AL 31 DE JULIO  2016'!Z158</f>
        <v>0</v>
      </c>
      <c r="AQ158" s="361">
        <f>AG158+'[1]PPTO AL 31 DE JULIO  2016'!AA158</f>
        <v>0</v>
      </c>
      <c r="AR158" s="361">
        <f>AH158+'[1]PPTO AL 31 DE JULIO  2016'!AB158</f>
        <v>0</v>
      </c>
      <c r="AS158" s="369">
        <f>AK158+'[1]PPTO AL 31 DE JULIO  2016'!AC158</f>
        <v>0</v>
      </c>
      <c r="AT158" s="371" t="e">
        <f t="shared" si="168"/>
        <v>#DIV/0!</v>
      </c>
      <c r="AU158" s="371" t="e">
        <f t="shared" si="169"/>
        <v>#DIV/0!</v>
      </c>
      <c r="AV158" s="810"/>
      <c r="AW158" s="807">
        <f t="shared" si="217"/>
        <v>0</v>
      </c>
      <c r="AX158" s="802">
        <f t="shared" si="218"/>
        <v>0</v>
      </c>
    </row>
    <row r="159" spans="1:50" ht="15" hidden="1" customHeight="1" x14ac:dyDescent="0.55000000000000004">
      <c r="A159" s="412">
        <v>30205</v>
      </c>
      <c r="B159" s="700" t="s">
        <v>156</v>
      </c>
      <c r="C159" s="718">
        <v>0</v>
      </c>
      <c r="D159" s="718">
        <v>0</v>
      </c>
      <c r="E159" s="721"/>
      <c r="F159" s="721"/>
      <c r="G159" s="721"/>
      <c r="H159" s="719"/>
      <c r="I159" s="316">
        <f t="shared" si="220"/>
        <v>0</v>
      </c>
      <c r="J159" s="720">
        <v>0</v>
      </c>
      <c r="K159" s="325">
        <v>0</v>
      </c>
      <c r="L159" s="326">
        <v>0</v>
      </c>
      <c r="M159" s="327">
        <v>0</v>
      </c>
      <c r="N159" s="326">
        <v>0</v>
      </c>
      <c r="O159" s="327">
        <v>0</v>
      </c>
      <c r="P159" s="326">
        <v>0</v>
      </c>
      <c r="Q159" s="327">
        <v>0</v>
      </c>
      <c r="R159" s="326">
        <v>0</v>
      </c>
      <c r="S159" s="327">
        <v>0</v>
      </c>
      <c r="T159" s="326">
        <v>0</v>
      </c>
      <c r="U159" s="327">
        <v>0</v>
      </c>
      <c r="V159" s="328">
        <v>0</v>
      </c>
      <c r="W159" s="326">
        <v>0</v>
      </c>
      <c r="X159" s="328">
        <v>0</v>
      </c>
      <c r="Y159" s="326">
        <v>0</v>
      </c>
      <c r="Z159" s="328">
        <v>0</v>
      </c>
      <c r="AA159" s="326">
        <v>0</v>
      </c>
      <c r="AB159" s="326"/>
      <c r="AC159" s="785"/>
      <c r="AD159" s="63">
        <f t="shared" si="223"/>
        <v>0</v>
      </c>
      <c r="AE159" s="718">
        <v>0</v>
      </c>
      <c r="AF159" s="316">
        <f t="shared" si="229"/>
        <v>0</v>
      </c>
      <c r="AG159" s="718">
        <v>0</v>
      </c>
      <c r="AH159" s="316">
        <v>0</v>
      </c>
      <c r="AI159" s="316">
        <v>0</v>
      </c>
      <c r="AJ159" s="316"/>
      <c r="AK159" s="323">
        <v>0</v>
      </c>
      <c r="AL159" s="526" t="e">
        <f t="shared" si="230"/>
        <v>#DIV/0!</v>
      </c>
      <c r="AM159" s="316">
        <v>0</v>
      </c>
      <c r="AN159" s="823" t="e">
        <f t="shared" si="231"/>
        <v>#DIV/0!</v>
      </c>
      <c r="AP159" s="361">
        <f>AF159+'[1]PPTO AL 31 DE JULIO  2016'!Z159</f>
        <v>0</v>
      </c>
      <c r="AQ159" s="361">
        <f>AG159+'[1]PPTO AL 31 DE JULIO  2016'!AA159</f>
        <v>0</v>
      </c>
      <c r="AR159" s="361">
        <f>AH159+'[1]PPTO AL 31 DE JULIO  2016'!AB159</f>
        <v>0</v>
      </c>
      <c r="AS159" s="369">
        <f>AK159+'[1]PPTO AL 31 DE JULIO  2016'!AC159</f>
        <v>0</v>
      </c>
      <c r="AT159" s="371" t="e">
        <f t="shared" si="168"/>
        <v>#DIV/0!</v>
      </c>
      <c r="AU159" s="371" t="e">
        <f t="shared" si="169"/>
        <v>#DIV/0!</v>
      </c>
      <c r="AV159" s="810"/>
      <c r="AW159" s="807">
        <f t="shared" si="217"/>
        <v>0</v>
      </c>
      <c r="AX159" s="802">
        <f t="shared" si="218"/>
        <v>0</v>
      </c>
    </row>
    <row r="160" spans="1:50" ht="15" hidden="1" customHeight="1" x14ac:dyDescent="0.55000000000000004">
      <c r="A160" s="412">
        <v>30206</v>
      </c>
      <c r="B160" s="700" t="s">
        <v>157</v>
      </c>
      <c r="C160" s="718">
        <v>0</v>
      </c>
      <c r="D160" s="718">
        <v>0</v>
      </c>
      <c r="E160" s="721"/>
      <c r="F160" s="721"/>
      <c r="G160" s="721"/>
      <c r="H160" s="719"/>
      <c r="I160" s="316">
        <f t="shared" si="220"/>
        <v>0</v>
      </c>
      <c r="J160" s="720">
        <v>0</v>
      </c>
      <c r="K160" s="325">
        <v>0</v>
      </c>
      <c r="L160" s="326">
        <v>0</v>
      </c>
      <c r="M160" s="327">
        <v>0</v>
      </c>
      <c r="N160" s="326">
        <v>0</v>
      </c>
      <c r="O160" s="327">
        <v>0</v>
      </c>
      <c r="P160" s="326">
        <v>0</v>
      </c>
      <c r="Q160" s="327">
        <v>0</v>
      </c>
      <c r="R160" s="326">
        <v>0</v>
      </c>
      <c r="S160" s="327">
        <v>0</v>
      </c>
      <c r="T160" s="326">
        <v>0</v>
      </c>
      <c r="U160" s="327">
        <v>0</v>
      </c>
      <c r="V160" s="328">
        <v>0</v>
      </c>
      <c r="W160" s="326">
        <v>0</v>
      </c>
      <c r="X160" s="328">
        <v>0</v>
      </c>
      <c r="Y160" s="326">
        <v>0</v>
      </c>
      <c r="Z160" s="328">
        <v>0</v>
      </c>
      <c r="AA160" s="326">
        <v>0</v>
      </c>
      <c r="AB160" s="326"/>
      <c r="AC160" s="785"/>
      <c r="AD160" s="63">
        <f t="shared" si="223"/>
        <v>0</v>
      </c>
      <c r="AE160" s="718">
        <v>0</v>
      </c>
      <c r="AF160" s="316">
        <f t="shared" si="229"/>
        <v>0</v>
      </c>
      <c r="AG160" s="718">
        <v>0</v>
      </c>
      <c r="AH160" s="316">
        <v>0</v>
      </c>
      <c r="AI160" s="316">
        <v>0</v>
      </c>
      <c r="AJ160" s="316"/>
      <c r="AK160" s="323">
        <v>0</v>
      </c>
      <c r="AL160" s="526" t="e">
        <f t="shared" si="230"/>
        <v>#DIV/0!</v>
      </c>
      <c r="AM160" s="316">
        <v>0</v>
      </c>
      <c r="AN160" s="823" t="e">
        <f t="shared" si="231"/>
        <v>#DIV/0!</v>
      </c>
      <c r="AP160" s="361">
        <f>AF160+'[1]PPTO AL 31 DE JULIO  2016'!Z160</f>
        <v>0</v>
      </c>
      <c r="AQ160" s="361">
        <f>AG160+'[1]PPTO AL 31 DE JULIO  2016'!AA160</f>
        <v>0</v>
      </c>
      <c r="AR160" s="361">
        <f>AH160+'[1]PPTO AL 31 DE JULIO  2016'!AB160</f>
        <v>0</v>
      </c>
      <c r="AS160" s="369">
        <f>AK160+'[1]PPTO AL 31 DE JULIO  2016'!AC160</f>
        <v>0</v>
      </c>
      <c r="AT160" s="371" t="e">
        <f t="shared" si="168"/>
        <v>#DIV/0!</v>
      </c>
      <c r="AU160" s="371" t="e">
        <f t="shared" si="169"/>
        <v>#DIV/0!</v>
      </c>
      <c r="AV160" s="810"/>
      <c r="AW160" s="807">
        <f t="shared" si="217"/>
        <v>0</v>
      </c>
      <c r="AX160" s="802">
        <f t="shared" si="218"/>
        <v>0</v>
      </c>
    </row>
    <row r="161" spans="1:50" ht="15" hidden="1" customHeight="1" x14ac:dyDescent="0.55000000000000004">
      <c r="A161" s="412">
        <v>30207</v>
      </c>
      <c r="B161" s="700" t="s">
        <v>158</v>
      </c>
      <c r="C161" s="718">
        <v>0</v>
      </c>
      <c r="D161" s="718">
        <v>0</v>
      </c>
      <c r="E161" s="721"/>
      <c r="F161" s="721"/>
      <c r="G161" s="721"/>
      <c r="H161" s="719"/>
      <c r="I161" s="316">
        <f t="shared" si="220"/>
        <v>0</v>
      </c>
      <c r="J161" s="720">
        <v>0</v>
      </c>
      <c r="K161" s="325">
        <v>0</v>
      </c>
      <c r="L161" s="326">
        <v>0</v>
      </c>
      <c r="M161" s="327">
        <v>0</v>
      </c>
      <c r="N161" s="326">
        <v>0</v>
      </c>
      <c r="O161" s="327">
        <v>0</v>
      </c>
      <c r="P161" s="326">
        <v>0</v>
      </c>
      <c r="Q161" s="327">
        <v>0</v>
      </c>
      <c r="R161" s="326">
        <v>0</v>
      </c>
      <c r="S161" s="327">
        <v>0</v>
      </c>
      <c r="T161" s="326">
        <v>0</v>
      </c>
      <c r="U161" s="327">
        <v>0</v>
      </c>
      <c r="V161" s="328">
        <v>0</v>
      </c>
      <c r="W161" s="326">
        <v>0</v>
      </c>
      <c r="X161" s="328">
        <v>0</v>
      </c>
      <c r="Y161" s="326">
        <v>0</v>
      </c>
      <c r="Z161" s="328">
        <v>0</v>
      </c>
      <c r="AA161" s="326">
        <v>0</v>
      </c>
      <c r="AB161" s="326"/>
      <c r="AC161" s="785"/>
      <c r="AD161" s="63">
        <f t="shared" si="223"/>
        <v>0</v>
      </c>
      <c r="AE161" s="718">
        <v>0</v>
      </c>
      <c r="AF161" s="316">
        <f t="shared" si="229"/>
        <v>0</v>
      </c>
      <c r="AG161" s="718">
        <v>0</v>
      </c>
      <c r="AH161" s="316">
        <v>0</v>
      </c>
      <c r="AI161" s="316">
        <v>0</v>
      </c>
      <c r="AJ161" s="316"/>
      <c r="AK161" s="323">
        <v>0</v>
      </c>
      <c r="AL161" s="526" t="e">
        <f t="shared" si="230"/>
        <v>#DIV/0!</v>
      </c>
      <c r="AM161" s="316">
        <v>0</v>
      </c>
      <c r="AN161" s="823" t="e">
        <f t="shared" si="231"/>
        <v>#DIV/0!</v>
      </c>
      <c r="AP161" s="361">
        <f>AF161+'[1]PPTO AL 31 DE JULIO  2016'!Z161</f>
        <v>0</v>
      </c>
      <c r="AQ161" s="361">
        <f>AG161+'[1]PPTO AL 31 DE JULIO  2016'!AA161</f>
        <v>0</v>
      </c>
      <c r="AR161" s="361">
        <f>AH161+'[1]PPTO AL 31 DE JULIO  2016'!AB161</f>
        <v>0</v>
      </c>
      <c r="AS161" s="369">
        <f>AK161+'[1]PPTO AL 31 DE JULIO  2016'!AC161</f>
        <v>0</v>
      </c>
      <c r="AT161" s="371" t="e">
        <f t="shared" si="168"/>
        <v>#DIV/0!</v>
      </c>
      <c r="AU161" s="371" t="e">
        <f t="shared" si="169"/>
        <v>#DIV/0!</v>
      </c>
      <c r="AV161" s="810"/>
      <c r="AW161" s="807">
        <f t="shared" si="217"/>
        <v>0</v>
      </c>
      <c r="AX161" s="802">
        <f t="shared" si="218"/>
        <v>0</v>
      </c>
    </row>
    <row r="162" spans="1:50" ht="15" hidden="1" customHeight="1" x14ac:dyDescent="0.55000000000000004">
      <c r="A162" s="412">
        <v>30208</v>
      </c>
      <c r="B162" s="700" t="s">
        <v>159</v>
      </c>
      <c r="C162" s="718">
        <v>0</v>
      </c>
      <c r="D162" s="718">
        <v>0</v>
      </c>
      <c r="E162" s="721"/>
      <c r="F162" s="721"/>
      <c r="G162" s="721"/>
      <c r="H162" s="719"/>
      <c r="I162" s="316">
        <f t="shared" si="220"/>
        <v>0</v>
      </c>
      <c r="J162" s="720">
        <v>0</v>
      </c>
      <c r="K162" s="325">
        <v>0</v>
      </c>
      <c r="L162" s="326">
        <v>0</v>
      </c>
      <c r="M162" s="327">
        <v>0</v>
      </c>
      <c r="N162" s="326">
        <v>0</v>
      </c>
      <c r="O162" s="327">
        <v>0</v>
      </c>
      <c r="P162" s="326">
        <v>0</v>
      </c>
      <c r="Q162" s="327">
        <v>0</v>
      </c>
      <c r="R162" s="326">
        <v>0</v>
      </c>
      <c r="S162" s="327">
        <v>0</v>
      </c>
      <c r="T162" s="326">
        <v>0</v>
      </c>
      <c r="U162" s="327">
        <v>0</v>
      </c>
      <c r="V162" s="328">
        <v>0</v>
      </c>
      <c r="W162" s="326">
        <v>0</v>
      </c>
      <c r="X162" s="328">
        <v>0</v>
      </c>
      <c r="Y162" s="326">
        <v>0</v>
      </c>
      <c r="Z162" s="328">
        <v>0</v>
      </c>
      <c r="AA162" s="326">
        <v>0</v>
      </c>
      <c r="AB162" s="326"/>
      <c r="AC162" s="785"/>
      <c r="AD162" s="63">
        <f t="shared" si="223"/>
        <v>0</v>
      </c>
      <c r="AE162" s="718">
        <v>0</v>
      </c>
      <c r="AF162" s="316">
        <f t="shared" si="229"/>
        <v>0</v>
      </c>
      <c r="AG162" s="718">
        <v>0</v>
      </c>
      <c r="AH162" s="316">
        <v>0</v>
      </c>
      <c r="AI162" s="316">
        <v>0</v>
      </c>
      <c r="AJ162" s="316"/>
      <c r="AK162" s="323">
        <v>0</v>
      </c>
      <c r="AL162" s="526" t="e">
        <f t="shared" si="230"/>
        <v>#DIV/0!</v>
      </c>
      <c r="AM162" s="316">
        <v>0</v>
      </c>
      <c r="AN162" s="823" t="e">
        <f t="shared" si="231"/>
        <v>#DIV/0!</v>
      </c>
      <c r="AP162" s="361">
        <f>AF162+'[1]PPTO AL 31 DE JULIO  2016'!Z162</f>
        <v>0</v>
      </c>
      <c r="AQ162" s="361">
        <f>AG162+'[1]PPTO AL 31 DE JULIO  2016'!AA162</f>
        <v>0</v>
      </c>
      <c r="AR162" s="361">
        <f>AH162+'[1]PPTO AL 31 DE JULIO  2016'!AB162</f>
        <v>0</v>
      </c>
      <c r="AS162" s="369">
        <f>AK162+'[1]PPTO AL 31 DE JULIO  2016'!AC162</f>
        <v>0</v>
      </c>
      <c r="AT162" s="371" t="e">
        <f t="shared" si="168"/>
        <v>#DIV/0!</v>
      </c>
      <c r="AU162" s="371" t="e">
        <f t="shared" si="169"/>
        <v>#DIV/0!</v>
      </c>
      <c r="AV162" s="810"/>
      <c r="AW162" s="807">
        <f t="shared" si="217"/>
        <v>0</v>
      </c>
      <c r="AX162" s="802">
        <f t="shared" si="218"/>
        <v>0</v>
      </c>
    </row>
    <row r="163" spans="1:50" ht="15" hidden="1" customHeight="1" x14ac:dyDescent="0.55000000000000004">
      <c r="A163" s="407">
        <v>303</v>
      </c>
      <c r="B163" s="312" t="s">
        <v>160</v>
      </c>
      <c r="C163" s="315">
        <f>SUM(C164:C165)</f>
        <v>0</v>
      </c>
      <c r="D163" s="315">
        <f>SUM(D164:D165)</f>
        <v>0</v>
      </c>
      <c r="E163" s="329">
        <f>SUM(E164:E165)</f>
        <v>0</v>
      </c>
      <c r="F163" s="329"/>
      <c r="G163" s="329"/>
      <c r="H163" s="329">
        <f>SUM(H164:H165)</f>
        <v>0</v>
      </c>
      <c r="I163" s="316">
        <f t="shared" si="220"/>
        <v>0</v>
      </c>
      <c r="J163" s="317">
        <f>SUM(J164:J165)</f>
        <v>0</v>
      </c>
      <c r="K163" s="318">
        <f t="shared" ref="K163:W163" si="234">SUM(K164:K165)</f>
        <v>0</v>
      </c>
      <c r="L163" s="319">
        <f t="shared" si="234"/>
        <v>0</v>
      </c>
      <c r="M163" s="320">
        <f t="shared" si="234"/>
        <v>0</v>
      </c>
      <c r="N163" s="319">
        <f t="shared" si="234"/>
        <v>0</v>
      </c>
      <c r="O163" s="320">
        <f t="shared" si="234"/>
        <v>0</v>
      </c>
      <c r="P163" s="319">
        <f t="shared" si="234"/>
        <v>0</v>
      </c>
      <c r="Q163" s="320">
        <f t="shared" si="234"/>
        <v>0</v>
      </c>
      <c r="R163" s="319">
        <f t="shared" si="234"/>
        <v>0</v>
      </c>
      <c r="S163" s="320">
        <f t="shared" si="234"/>
        <v>0</v>
      </c>
      <c r="T163" s="319">
        <f>SUM(T164:T165)</f>
        <v>0</v>
      </c>
      <c r="U163" s="320">
        <f>SUM(U164:U165)</f>
        <v>0</v>
      </c>
      <c r="V163" s="321">
        <f t="shared" si="234"/>
        <v>0</v>
      </c>
      <c r="W163" s="319">
        <f t="shared" si="234"/>
        <v>0</v>
      </c>
      <c r="X163" s="321">
        <f t="shared" ref="X163:AA163" si="235">SUM(X164:X165)</f>
        <v>0</v>
      </c>
      <c r="Y163" s="319">
        <f t="shared" si="235"/>
        <v>0</v>
      </c>
      <c r="Z163" s="321">
        <f t="shared" si="235"/>
        <v>0</v>
      </c>
      <c r="AA163" s="319">
        <f t="shared" si="235"/>
        <v>0</v>
      </c>
      <c r="AB163" s="768"/>
      <c r="AC163" s="784"/>
      <c r="AD163" s="63">
        <f t="shared" si="223"/>
        <v>0</v>
      </c>
      <c r="AE163" s="315">
        <f>SUM(AE164:AE165)</f>
        <v>0</v>
      </c>
      <c r="AF163" s="316">
        <f t="shared" si="229"/>
        <v>0</v>
      </c>
      <c r="AG163" s="717">
        <f>SUM(AG164:AG165)</f>
        <v>0</v>
      </c>
      <c r="AH163" s="323">
        <f>SUM(AH164:AH165)</f>
        <v>0</v>
      </c>
      <c r="AI163" s="323">
        <f>SUM(AI164:AI165)</f>
        <v>0</v>
      </c>
      <c r="AJ163" s="323"/>
      <c r="AK163" s="323">
        <f>SUM(AK164:AK165)</f>
        <v>0</v>
      </c>
      <c r="AL163" s="526" t="e">
        <f t="shared" si="230"/>
        <v>#DIV/0!</v>
      </c>
      <c r="AM163" s="323">
        <f>SUM(AM164:AM165)</f>
        <v>0</v>
      </c>
      <c r="AN163" s="823" t="e">
        <f t="shared" si="231"/>
        <v>#DIV/0!</v>
      </c>
      <c r="AP163" s="361">
        <f>AF163+'[1]PPTO AL 31 DE JULIO  2016'!Z163</f>
        <v>0</v>
      </c>
      <c r="AQ163" s="361">
        <f>AG163+'[1]PPTO AL 31 DE JULIO  2016'!AA163</f>
        <v>0</v>
      </c>
      <c r="AR163" s="361">
        <f>AH163+'[1]PPTO AL 31 DE JULIO  2016'!AB163</f>
        <v>0</v>
      </c>
      <c r="AS163" s="369">
        <f>AK163+'[1]PPTO AL 31 DE JULIO  2016'!AC163</f>
        <v>0</v>
      </c>
      <c r="AT163" s="371" t="e">
        <f t="shared" si="168"/>
        <v>#DIV/0!</v>
      </c>
      <c r="AU163" s="371" t="e">
        <f t="shared" si="169"/>
        <v>#DIV/0!</v>
      </c>
      <c r="AV163" s="810"/>
      <c r="AW163" s="807">
        <f t="shared" si="217"/>
        <v>0</v>
      </c>
      <c r="AX163" s="802">
        <f t="shared" si="218"/>
        <v>0</v>
      </c>
    </row>
    <row r="164" spans="1:50" ht="15" hidden="1" customHeight="1" x14ac:dyDescent="0.55000000000000004">
      <c r="A164" s="412">
        <v>30301</v>
      </c>
      <c r="B164" s="700" t="s">
        <v>161</v>
      </c>
      <c r="C164" s="718">
        <v>0</v>
      </c>
      <c r="D164" s="718">
        <v>0</v>
      </c>
      <c r="E164" s="721"/>
      <c r="F164" s="721"/>
      <c r="G164" s="721"/>
      <c r="H164" s="721"/>
      <c r="I164" s="316">
        <f t="shared" si="220"/>
        <v>0</v>
      </c>
      <c r="J164" s="720">
        <v>0</v>
      </c>
      <c r="K164" s="325">
        <v>0</v>
      </c>
      <c r="L164" s="326">
        <v>0</v>
      </c>
      <c r="M164" s="327">
        <v>0</v>
      </c>
      <c r="N164" s="326">
        <v>0</v>
      </c>
      <c r="O164" s="327">
        <v>0</v>
      </c>
      <c r="P164" s="326">
        <v>0</v>
      </c>
      <c r="Q164" s="327">
        <v>0</v>
      </c>
      <c r="R164" s="326">
        <v>0</v>
      </c>
      <c r="S164" s="327">
        <v>0</v>
      </c>
      <c r="T164" s="326">
        <v>0</v>
      </c>
      <c r="U164" s="327">
        <v>0</v>
      </c>
      <c r="V164" s="328">
        <v>0</v>
      </c>
      <c r="W164" s="326">
        <v>0</v>
      </c>
      <c r="X164" s="328">
        <v>0</v>
      </c>
      <c r="Y164" s="326">
        <v>0</v>
      </c>
      <c r="Z164" s="328">
        <v>0</v>
      </c>
      <c r="AA164" s="326">
        <v>0</v>
      </c>
      <c r="AB164" s="326"/>
      <c r="AC164" s="785"/>
      <c r="AD164" s="63">
        <f t="shared" si="223"/>
        <v>0</v>
      </c>
      <c r="AE164" s="718">
        <v>0</v>
      </c>
      <c r="AF164" s="316">
        <f t="shared" si="229"/>
        <v>0</v>
      </c>
      <c r="AG164" s="718">
        <v>0</v>
      </c>
      <c r="AH164" s="316">
        <v>0</v>
      </c>
      <c r="AI164" s="316">
        <v>0</v>
      </c>
      <c r="AJ164" s="316"/>
      <c r="AK164" s="323">
        <v>0</v>
      </c>
      <c r="AL164" s="526" t="e">
        <f t="shared" si="230"/>
        <v>#DIV/0!</v>
      </c>
      <c r="AM164" s="316">
        <v>0</v>
      </c>
      <c r="AN164" s="823" t="e">
        <f t="shared" si="231"/>
        <v>#DIV/0!</v>
      </c>
      <c r="AP164" s="361">
        <f>AF164+'[1]PPTO AL 31 DE JULIO  2016'!Z164</f>
        <v>0</v>
      </c>
      <c r="AQ164" s="361">
        <f>AG164+'[1]PPTO AL 31 DE JULIO  2016'!AA164</f>
        <v>0</v>
      </c>
      <c r="AR164" s="361">
        <f>AH164+'[1]PPTO AL 31 DE JULIO  2016'!AB164</f>
        <v>0</v>
      </c>
      <c r="AS164" s="369">
        <f>AK164+'[1]PPTO AL 31 DE JULIO  2016'!AC164</f>
        <v>0</v>
      </c>
      <c r="AT164" s="371" t="e">
        <f t="shared" si="168"/>
        <v>#DIV/0!</v>
      </c>
      <c r="AU164" s="371" t="e">
        <f t="shared" si="169"/>
        <v>#DIV/0!</v>
      </c>
      <c r="AV164" s="810"/>
      <c r="AW164" s="807">
        <f t="shared" si="217"/>
        <v>0</v>
      </c>
      <c r="AX164" s="802">
        <f t="shared" si="218"/>
        <v>0</v>
      </c>
    </row>
    <row r="165" spans="1:50" ht="15" hidden="1" customHeight="1" x14ac:dyDescent="0.55000000000000004">
      <c r="A165" s="412">
        <v>30399</v>
      </c>
      <c r="B165" s="700" t="s">
        <v>162</v>
      </c>
      <c r="C165" s="718">
        <v>0</v>
      </c>
      <c r="D165" s="718">
        <v>0</v>
      </c>
      <c r="E165" s="721"/>
      <c r="F165" s="721"/>
      <c r="G165" s="721"/>
      <c r="H165" s="721"/>
      <c r="I165" s="316">
        <f t="shared" si="220"/>
        <v>0</v>
      </c>
      <c r="J165" s="720">
        <v>0</v>
      </c>
      <c r="K165" s="325">
        <v>0</v>
      </c>
      <c r="L165" s="326">
        <v>0</v>
      </c>
      <c r="M165" s="327">
        <v>0</v>
      </c>
      <c r="N165" s="326">
        <v>0</v>
      </c>
      <c r="O165" s="327">
        <v>0</v>
      </c>
      <c r="P165" s="326">
        <v>0</v>
      </c>
      <c r="Q165" s="327">
        <v>0</v>
      </c>
      <c r="R165" s="326">
        <v>0</v>
      </c>
      <c r="S165" s="327">
        <v>0</v>
      </c>
      <c r="T165" s="326">
        <v>0</v>
      </c>
      <c r="U165" s="327">
        <v>0</v>
      </c>
      <c r="V165" s="328">
        <v>0</v>
      </c>
      <c r="W165" s="326">
        <v>0</v>
      </c>
      <c r="X165" s="328">
        <v>0</v>
      </c>
      <c r="Y165" s="326">
        <v>0</v>
      </c>
      <c r="Z165" s="328">
        <v>0</v>
      </c>
      <c r="AA165" s="326">
        <v>0</v>
      </c>
      <c r="AB165" s="326"/>
      <c r="AC165" s="785"/>
      <c r="AD165" s="63">
        <f t="shared" si="223"/>
        <v>0</v>
      </c>
      <c r="AE165" s="718">
        <v>0</v>
      </c>
      <c r="AF165" s="316">
        <f t="shared" si="229"/>
        <v>0</v>
      </c>
      <c r="AG165" s="718">
        <v>0</v>
      </c>
      <c r="AH165" s="316">
        <v>0</v>
      </c>
      <c r="AI165" s="316">
        <v>0</v>
      </c>
      <c r="AJ165" s="316"/>
      <c r="AK165" s="323">
        <v>0</v>
      </c>
      <c r="AL165" s="526" t="e">
        <f t="shared" si="230"/>
        <v>#DIV/0!</v>
      </c>
      <c r="AM165" s="316">
        <v>0</v>
      </c>
      <c r="AN165" s="823" t="e">
        <f t="shared" si="231"/>
        <v>#DIV/0!</v>
      </c>
      <c r="AP165" s="361">
        <f>AF165+'[1]PPTO AL 31 DE JULIO  2016'!Z165</f>
        <v>0</v>
      </c>
      <c r="AQ165" s="361">
        <f>AG165+'[1]PPTO AL 31 DE JULIO  2016'!AA165</f>
        <v>0</v>
      </c>
      <c r="AR165" s="361">
        <f>AH165+'[1]PPTO AL 31 DE JULIO  2016'!AB165</f>
        <v>0</v>
      </c>
      <c r="AS165" s="369">
        <f>AK165+'[1]PPTO AL 31 DE JULIO  2016'!AC165</f>
        <v>0</v>
      </c>
      <c r="AT165" s="371" t="e">
        <f t="shared" si="168"/>
        <v>#DIV/0!</v>
      </c>
      <c r="AU165" s="371" t="e">
        <f t="shared" si="169"/>
        <v>#DIV/0!</v>
      </c>
      <c r="AV165" s="810"/>
      <c r="AW165" s="807">
        <f t="shared" si="217"/>
        <v>0</v>
      </c>
      <c r="AX165" s="802">
        <f t="shared" si="218"/>
        <v>0</v>
      </c>
    </row>
    <row r="166" spans="1:50" ht="15" hidden="1" customHeight="1" x14ac:dyDescent="0.55000000000000004">
      <c r="A166" s="407">
        <v>304</v>
      </c>
      <c r="B166" s="312" t="s">
        <v>163</v>
      </c>
      <c r="C166" s="315">
        <f>SUM(C167:C171)</f>
        <v>0</v>
      </c>
      <c r="D166" s="315">
        <f>SUM(D167:D171)</f>
        <v>0</v>
      </c>
      <c r="E166" s="329">
        <f>SUM(E167:E171)</f>
        <v>0</v>
      </c>
      <c r="F166" s="329"/>
      <c r="G166" s="329"/>
      <c r="H166" s="329">
        <f>SUM(H167:H171)</f>
        <v>0</v>
      </c>
      <c r="I166" s="316">
        <f t="shared" si="220"/>
        <v>0</v>
      </c>
      <c r="J166" s="317">
        <f>SUM(J167:J171)</f>
        <v>0</v>
      </c>
      <c r="K166" s="318">
        <f t="shared" ref="K166:W166" si="236">SUM(K167:K171)</f>
        <v>0</v>
      </c>
      <c r="L166" s="319">
        <f t="shared" si="236"/>
        <v>0</v>
      </c>
      <c r="M166" s="320">
        <f t="shared" si="236"/>
        <v>0</v>
      </c>
      <c r="N166" s="319">
        <f t="shared" si="236"/>
        <v>0</v>
      </c>
      <c r="O166" s="320">
        <f t="shared" si="236"/>
        <v>0</v>
      </c>
      <c r="P166" s="319">
        <f t="shared" si="236"/>
        <v>0</v>
      </c>
      <c r="Q166" s="320">
        <f t="shared" si="236"/>
        <v>0</v>
      </c>
      <c r="R166" s="319">
        <f t="shared" si="236"/>
        <v>0</v>
      </c>
      <c r="S166" s="320">
        <f t="shared" si="236"/>
        <v>0</v>
      </c>
      <c r="T166" s="319">
        <f>SUM(T167:T171)</f>
        <v>0</v>
      </c>
      <c r="U166" s="320">
        <f>SUM(U167:U171)</f>
        <v>0</v>
      </c>
      <c r="V166" s="321">
        <f t="shared" si="236"/>
        <v>0</v>
      </c>
      <c r="W166" s="319">
        <f t="shared" si="236"/>
        <v>0</v>
      </c>
      <c r="X166" s="321">
        <f t="shared" ref="X166:AA166" si="237">SUM(X167:X171)</f>
        <v>0</v>
      </c>
      <c r="Y166" s="319">
        <f t="shared" si="237"/>
        <v>0</v>
      </c>
      <c r="Z166" s="321">
        <f t="shared" si="237"/>
        <v>0</v>
      </c>
      <c r="AA166" s="319">
        <f t="shared" si="237"/>
        <v>0</v>
      </c>
      <c r="AB166" s="768"/>
      <c r="AC166" s="784"/>
      <c r="AD166" s="63">
        <f t="shared" si="223"/>
        <v>0</v>
      </c>
      <c r="AE166" s="315">
        <f>SUM(AE167:AE171)</f>
        <v>0</v>
      </c>
      <c r="AF166" s="316">
        <f t="shared" si="229"/>
        <v>0</v>
      </c>
      <c r="AG166" s="717">
        <f>SUM(AG167:AG171)</f>
        <v>0</v>
      </c>
      <c r="AH166" s="323">
        <f>SUM(AH167:AH171)</f>
        <v>0</v>
      </c>
      <c r="AI166" s="323">
        <f>SUM(AI167:AI171)</f>
        <v>0</v>
      </c>
      <c r="AJ166" s="323"/>
      <c r="AK166" s="323">
        <f>SUM(AK167:AK171)</f>
        <v>0</v>
      </c>
      <c r="AL166" s="526" t="e">
        <f t="shared" si="230"/>
        <v>#DIV/0!</v>
      </c>
      <c r="AM166" s="323">
        <f>SUM(AM167:AM171)</f>
        <v>0</v>
      </c>
      <c r="AN166" s="823" t="e">
        <f t="shared" si="231"/>
        <v>#DIV/0!</v>
      </c>
      <c r="AP166" s="361">
        <f>AF166+'[1]PPTO AL 31 DE JULIO  2016'!Z166</f>
        <v>0</v>
      </c>
      <c r="AQ166" s="361">
        <f>AG166+'[1]PPTO AL 31 DE JULIO  2016'!AA166</f>
        <v>0</v>
      </c>
      <c r="AR166" s="361">
        <f>AH166+'[1]PPTO AL 31 DE JULIO  2016'!AB166</f>
        <v>0</v>
      </c>
      <c r="AS166" s="369">
        <f>AK166+'[1]PPTO AL 31 DE JULIO  2016'!AC166</f>
        <v>0</v>
      </c>
      <c r="AT166" s="371" t="e">
        <f t="shared" si="168"/>
        <v>#DIV/0!</v>
      </c>
      <c r="AU166" s="371" t="e">
        <f t="shared" si="169"/>
        <v>#DIV/0!</v>
      </c>
      <c r="AV166" s="810"/>
      <c r="AW166" s="807">
        <f t="shared" si="217"/>
        <v>0</v>
      </c>
      <c r="AX166" s="802">
        <f t="shared" si="218"/>
        <v>0</v>
      </c>
    </row>
    <row r="167" spans="1:50" ht="15" hidden="1" customHeight="1" x14ac:dyDescent="0.55000000000000004">
      <c r="A167" s="412">
        <v>30401</v>
      </c>
      <c r="B167" s="700" t="s">
        <v>164</v>
      </c>
      <c r="C167" s="718">
        <v>0</v>
      </c>
      <c r="D167" s="718">
        <v>0</v>
      </c>
      <c r="E167" s="721"/>
      <c r="F167" s="721"/>
      <c r="G167" s="721"/>
      <c r="H167" s="721"/>
      <c r="I167" s="316">
        <f t="shared" si="220"/>
        <v>0</v>
      </c>
      <c r="J167" s="720">
        <v>0</v>
      </c>
      <c r="K167" s="325">
        <v>0</v>
      </c>
      <c r="L167" s="326">
        <v>0</v>
      </c>
      <c r="M167" s="327">
        <v>0</v>
      </c>
      <c r="N167" s="326">
        <v>0</v>
      </c>
      <c r="O167" s="327">
        <v>0</v>
      </c>
      <c r="P167" s="326">
        <v>0</v>
      </c>
      <c r="Q167" s="327">
        <v>0</v>
      </c>
      <c r="R167" s="326">
        <v>0</v>
      </c>
      <c r="S167" s="327">
        <v>0</v>
      </c>
      <c r="T167" s="326">
        <v>0</v>
      </c>
      <c r="U167" s="327">
        <v>0</v>
      </c>
      <c r="V167" s="328">
        <v>0</v>
      </c>
      <c r="W167" s="326">
        <v>0</v>
      </c>
      <c r="X167" s="328">
        <v>0</v>
      </c>
      <c r="Y167" s="326">
        <v>0</v>
      </c>
      <c r="Z167" s="328">
        <v>0</v>
      </c>
      <c r="AA167" s="326">
        <v>0</v>
      </c>
      <c r="AB167" s="326"/>
      <c r="AC167" s="785"/>
      <c r="AD167" s="63">
        <f t="shared" si="223"/>
        <v>0</v>
      </c>
      <c r="AE167" s="718">
        <v>0</v>
      </c>
      <c r="AF167" s="316">
        <f t="shared" si="229"/>
        <v>0</v>
      </c>
      <c r="AG167" s="718">
        <v>0</v>
      </c>
      <c r="AH167" s="316">
        <v>0</v>
      </c>
      <c r="AI167" s="316">
        <v>0</v>
      </c>
      <c r="AJ167" s="316"/>
      <c r="AK167" s="323">
        <v>0</v>
      </c>
      <c r="AL167" s="526" t="e">
        <f t="shared" si="230"/>
        <v>#DIV/0!</v>
      </c>
      <c r="AM167" s="316">
        <v>0</v>
      </c>
      <c r="AN167" s="823" t="e">
        <f t="shared" si="231"/>
        <v>#DIV/0!</v>
      </c>
      <c r="AP167" s="361">
        <f>AF167+'[1]PPTO AL 31 DE JULIO  2016'!Z167</f>
        <v>0</v>
      </c>
      <c r="AQ167" s="361">
        <f>AG167+'[1]PPTO AL 31 DE JULIO  2016'!AA167</f>
        <v>0</v>
      </c>
      <c r="AR167" s="361">
        <f>AH167+'[1]PPTO AL 31 DE JULIO  2016'!AB167</f>
        <v>0</v>
      </c>
      <c r="AS167" s="369">
        <f>AK167+'[1]PPTO AL 31 DE JULIO  2016'!AC167</f>
        <v>0</v>
      </c>
      <c r="AT167" s="371" t="e">
        <f t="shared" si="168"/>
        <v>#DIV/0!</v>
      </c>
      <c r="AU167" s="371" t="e">
        <f t="shared" si="169"/>
        <v>#DIV/0!</v>
      </c>
      <c r="AV167" s="810"/>
      <c r="AW167" s="807">
        <f t="shared" si="217"/>
        <v>0</v>
      </c>
      <c r="AX167" s="802">
        <f t="shared" si="218"/>
        <v>0</v>
      </c>
    </row>
    <row r="168" spans="1:50" ht="15" hidden="1" customHeight="1" x14ac:dyDescent="0.55000000000000004">
      <c r="A168" s="412">
        <v>30402</v>
      </c>
      <c r="B168" s="700" t="s">
        <v>165</v>
      </c>
      <c r="C168" s="718">
        <v>0</v>
      </c>
      <c r="D168" s="718">
        <v>0</v>
      </c>
      <c r="E168" s="721"/>
      <c r="F168" s="721"/>
      <c r="G168" s="721"/>
      <c r="H168" s="721"/>
      <c r="I168" s="316">
        <f t="shared" si="220"/>
        <v>0</v>
      </c>
      <c r="J168" s="720">
        <v>0</v>
      </c>
      <c r="K168" s="325">
        <v>0</v>
      </c>
      <c r="L168" s="326">
        <v>0</v>
      </c>
      <c r="M168" s="327">
        <v>0</v>
      </c>
      <c r="N168" s="326">
        <v>0</v>
      </c>
      <c r="O168" s="327">
        <v>0</v>
      </c>
      <c r="P168" s="326">
        <v>0</v>
      </c>
      <c r="Q168" s="327">
        <v>0</v>
      </c>
      <c r="R168" s="326">
        <v>0</v>
      </c>
      <c r="S168" s="327">
        <v>0</v>
      </c>
      <c r="T168" s="326">
        <v>0</v>
      </c>
      <c r="U168" s="327">
        <v>0</v>
      </c>
      <c r="V168" s="328">
        <v>0</v>
      </c>
      <c r="W168" s="326">
        <v>0</v>
      </c>
      <c r="X168" s="328">
        <v>0</v>
      </c>
      <c r="Y168" s="326">
        <v>0</v>
      </c>
      <c r="Z168" s="328">
        <v>0</v>
      </c>
      <c r="AA168" s="326">
        <v>0</v>
      </c>
      <c r="AB168" s="326"/>
      <c r="AC168" s="785"/>
      <c r="AD168" s="63">
        <f t="shared" si="223"/>
        <v>0</v>
      </c>
      <c r="AE168" s="718">
        <v>0</v>
      </c>
      <c r="AF168" s="316">
        <f t="shared" si="229"/>
        <v>0</v>
      </c>
      <c r="AG168" s="718">
        <v>0</v>
      </c>
      <c r="AH168" s="316">
        <v>0</v>
      </c>
      <c r="AI168" s="316">
        <v>0</v>
      </c>
      <c r="AJ168" s="316"/>
      <c r="AK168" s="323">
        <v>0</v>
      </c>
      <c r="AL168" s="526" t="e">
        <f t="shared" si="230"/>
        <v>#DIV/0!</v>
      </c>
      <c r="AM168" s="316">
        <v>0</v>
      </c>
      <c r="AN168" s="823" t="e">
        <f t="shared" si="231"/>
        <v>#DIV/0!</v>
      </c>
      <c r="AP168" s="361">
        <f>AF168+'[1]PPTO AL 31 DE JULIO  2016'!Z168</f>
        <v>0</v>
      </c>
      <c r="AQ168" s="361">
        <f>AG168+'[1]PPTO AL 31 DE JULIO  2016'!AA168</f>
        <v>0</v>
      </c>
      <c r="AR168" s="361">
        <f>AH168+'[1]PPTO AL 31 DE JULIO  2016'!AB168</f>
        <v>0</v>
      </c>
      <c r="AS168" s="369">
        <f>AK168+'[1]PPTO AL 31 DE JULIO  2016'!AC168</f>
        <v>0</v>
      </c>
      <c r="AT168" s="371" t="e">
        <f t="shared" si="168"/>
        <v>#DIV/0!</v>
      </c>
      <c r="AU168" s="371" t="e">
        <f t="shared" si="169"/>
        <v>#DIV/0!</v>
      </c>
      <c r="AV168" s="810"/>
      <c r="AW168" s="807">
        <f t="shared" si="217"/>
        <v>0</v>
      </c>
      <c r="AX168" s="802">
        <f t="shared" si="218"/>
        <v>0</v>
      </c>
    </row>
    <row r="169" spans="1:50" ht="15" hidden="1" customHeight="1" x14ac:dyDescent="0.55000000000000004">
      <c r="A169" s="412">
        <v>30403</v>
      </c>
      <c r="B169" s="700" t="s">
        <v>166</v>
      </c>
      <c r="C169" s="718">
        <v>0</v>
      </c>
      <c r="D169" s="718">
        <v>0</v>
      </c>
      <c r="E169" s="721"/>
      <c r="F169" s="721"/>
      <c r="G169" s="721"/>
      <c r="H169" s="721"/>
      <c r="I169" s="316">
        <f t="shared" si="220"/>
        <v>0</v>
      </c>
      <c r="J169" s="720">
        <v>0</v>
      </c>
      <c r="K169" s="325">
        <v>0</v>
      </c>
      <c r="L169" s="326">
        <v>0</v>
      </c>
      <c r="M169" s="327">
        <v>0</v>
      </c>
      <c r="N169" s="326">
        <v>0</v>
      </c>
      <c r="O169" s="327">
        <v>0</v>
      </c>
      <c r="P169" s="326">
        <v>0</v>
      </c>
      <c r="Q169" s="327">
        <v>0</v>
      </c>
      <c r="R169" s="326">
        <v>0</v>
      </c>
      <c r="S169" s="327">
        <v>0</v>
      </c>
      <c r="T169" s="326">
        <v>0</v>
      </c>
      <c r="U169" s="327">
        <v>0</v>
      </c>
      <c r="V169" s="328">
        <v>0</v>
      </c>
      <c r="W169" s="326">
        <v>0</v>
      </c>
      <c r="X169" s="328">
        <v>0</v>
      </c>
      <c r="Y169" s="326">
        <v>0</v>
      </c>
      <c r="Z169" s="328">
        <v>0</v>
      </c>
      <c r="AA169" s="326">
        <v>0</v>
      </c>
      <c r="AB169" s="326"/>
      <c r="AC169" s="785"/>
      <c r="AD169" s="63">
        <f t="shared" si="223"/>
        <v>0</v>
      </c>
      <c r="AE169" s="718">
        <v>0</v>
      </c>
      <c r="AF169" s="316">
        <f t="shared" si="229"/>
        <v>0</v>
      </c>
      <c r="AG169" s="718">
        <v>0</v>
      </c>
      <c r="AH169" s="316">
        <v>0</v>
      </c>
      <c r="AI169" s="316">
        <v>0</v>
      </c>
      <c r="AJ169" s="316"/>
      <c r="AK169" s="323">
        <v>0</v>
      </c>
      <c r="AL169" s="526" t="e">
        <f t="shared" si="230"/>
        <v>#DIV/0!</v>
      </c>
      <c r="AM169" s="316">
        <v>0</v>
      </c>
      <c r="AN169" s="823" t="e">
        <f t="shared" si="231"/>
        <v>#DIV/0!</v>
      </c>
      <c r="AP169" s="361">
        <f>AF169+'[1]PPTO AL 31 DE JULIO  2016'!Z169</f>
        <v>0</v>
      </c>
      <c r="AQ169" s="361">
        <f>AG169+'[1]PPTO AL 31 DE JULIO  2016'!AA169</f>
        <v>0</v>
      </c>
      <c r="AR169" s="361">
        <f>AH169+'[1]PPTO AL 31 DE JULIO  2016'!AB169</f>
        <v>0</v>
      </c>
      <c r="AS169" s="369">
        <f>AK169+'[1]PPTO AL 31 DE JULIO  2016'!AC169</f>
        <v>0</v>
      </c>
      <c r="AT169" s="371" t="e">
        <f t="shared" si="168"/>
        <v>#DIV/0!</v>
      </c>
      <c r="AU169" s="371" t="e">
        <f t="shared" si="169"/>
        <v>#DIV/0!</v>
      </c>
      <c r="AV169" s="810"/>
      <c r="AW169" s="807">
        <f t="shared" si="217"/>
        <v>0</v>
      </c>
      <c r="AX169" s="802">
        <f t="shared" si="218"/>
        <v>0</v>
      </c>
    </row>
    <row r="170" spans="1:50" ht="15" hidden="1" customHeight="1" x14ac:dyDescent="0.55000000000000004">
      <c r="A170" s="412">
        <v>30404</v>
      </c>
      <c r="B170" s="700" t="s">
        <v>167</v>
      </c>
      <c r="C170" s="718">
        <v>0</v>
      </c>
      <c r="D170" s="718">
        <v>0</v>
      </c>
      <c r="E170" s="721"/>
      <c r="F170" s="721"/>
      <c r="G170" s="721"/>
      <c r="H170" s="721"/>
      <c r="I170" s="316">
        <f t="shared" si="220"/>
        <v>0</v>
      </c>
      <c r="J170" s="720">
        <v>0</v>
      </c>
      <c r="K170" s="325">
        <v>0</v>
      </c>
      <c r="L170" s="326">
        <v>0</v>
      </c>
      <c r="M170" s="327">
        <v>0</v>
      </c>
      <c r="N170" s="326">
        <v>0</v>
      </c>
      <c r="O170" s="327">
        <v>0</v>
      </c>
      <c r="P170" s="326">
        <v>0</v>
      </c>
      <c r="Q170" s="327">
        <v>0</v>
      </c>
      <c r="R170" s="326">
        <v>0</v>
      </c>
      <c r="S170" s="327">
        <v>0</v>
      </c>
      <c r="T170" s="326">
        <v>0</v>
      </c>
      <c r="U170" s="327">
        <v>0</v>
      </c>
      <c r="V170" s="328">
        <v>0</v>
      </c>
      <c r="W170" s="326">
        <v>0</v>
      </c>
      <c r="X170" s="328">
        <v>0</v>
      </c>
      <c r="Y170" s="326">
        <v>0</v>
      </c>
      <c r="Z170" s="328">
        <v>0</v>
      </c>
      <c r="AA170" s="326">
        <v>0</v>
      </c>
      <c r="AB170" s="326"/>
      <c r="AC170" s="785"/>
      <c r="AD170" s="63">
        <f t="shared" si="223"/>
        <v>0</v>
      </c>
      <c r="AE170" s="718">
        <v>0</v>
      </c>
      <c r="AF170" s="316">
        <f t="shared" si="229"/>
        <v>0</v>
      </c>
      <c r="AG170" s="718">
        <v>0</v>
      </c>
      <c r="AH170" s="316">
        <v>0</v>
      </c>
      <c r="AI170" s="316">
        <v>0</v>
      </c>
      <c r="AJ170" s="316"/>
      <c r="AK170" s="323">
        <v>0</v>
      </c>
      <c r="AL170" s="526" t="e">
        <f t="shared" si="230"/>
        <v>#DIV/0!</v>
      </c>
      <c r="AM170" s="316">
        <v>0</v>
      </c>
      <c r="AN170" s="823" t="e">
        <f t="shared" si="231"/>
        <v>#DIV/0!</v>
      </c>
      <c r="AP170" s="361">
        <f>AF170+'[1]PPTO AL 31 DE JULIO  2016'!Z170</f>
        <v>0</v>
      </c>
      <c r="AQ170" s="361">
        <f>AG170+'[1]PPTO AL 31 DE JULIO  2016'!AA170</f>
        <v>0</v>
      </c>
      <c r="AR170" s="361">
        <f>AH170+'[1]PPTO AL 31 DE JULIO  2016'!AB170</f>
        <v>0</v>
      </c>
      <c r="AS170" s="369">
        <f>AK170+'[1]PPTO AL 31 DE JULIO  2016'!AC170</f>
        <v>0</v>
      </c>
      <c r="AT170" s="371" t="e">
        <f t="shared" si="168"/>
        <v>#DIV/0!</v>
      </c>
      <c r="AU170" s="371" t="e">
        <f t="shared" si="169"/>
        <v>#DIV/0!</v>
      </c>
      <c r="AV170" s="810"/>
      <c r="AW170" s="807">
        <f t="shared" si="217"/>
        <v>0</v>
      </c>
      <c r="AX170" s="802">
        <f t="shared" si="218"/>
        <v>0</v>
      </c>
    </row>
    <row r="171" spans="1:50" ht="15" hidden="1" customHeight="1" x14ac:dyDescent="0.55000000000000004">
      <c r="A171" s="412">
        <v>30405</v>
      </c>
      <c r="B171" s="700" t="s">
        <v>168</v>
      </c>
      <c r="C171" s="718">
        <v>0</v>
      </c>
      <c r="D171" s="718">
        <v>0</v>
      </c>
      <c r="E171" s="721"/>
      <c r="F171" s="721"/>
      <c r="G171" s="721"/>
      <c r="H171" s="721"/>
      <c r="I171" s="316">
        <f t="shared" si="220"/>
        <v>0</v>
      </c>
      <c r="J171" s="720">
        <v>0</v>
      </c>
      <c r="K171" s="325">
        <v>0</v>
      </c>
      <c r="L171" s="326">
        <v>0</v>
      </c>
      <c r="M171" s="327">
        <v>0</v>
      </c>
      <c r="N171" s="326">
        <v>0</v>
      </c>
      <c r="O171" s="327">
        <v>0</v>
      </c>
      <c r="P171" s="326">
        <v>0</v>
      </c>
      <c r="Q171" s="327">
        <v>0</v>
      </c>
      <c r="R171" s="326">
        <v>0</v>
      </c>
      <c r="S171" s="327">
        <v>0</v>
      </c>
      <c r="T171" s="326">
        <v>0</v>
      </c>
      <c r="U171" s="327">
        <v>0</v>
      </c>
      <c r="V171" s="328">
        <v>0</v>
      </c>
      <c r="W171" s="326">
        <v>0</v>
      </c>
      <c r="X171" s="328">
        <v>0</v>
      </c>
      <c r="Y171" s="326">
        <v>0</v>
      </c>
      <c r="Z171" s="328">
        <v>0</v>
      </c>
      <c r="AA171" s="326">
        <v>0</v>
      </c>
      <c r="AB171" s="326"/>
      <c r="AC171" s="785"/>
      <c r="AD171" s="63">
        <f t="shared" si="223"/>
        <v>0</v>
      </c>
      <c r="AE171" s="718">
        <v>0</v>
      </c>
      <c r="AF171" s="316">
        <f t="shared" si="229"/>
        <v>0</v>
      </c>
      <c r="AG171" s="718">
        <v>0</v>
      </c>
      <c r="AH171" s="316">
        <v>0</v>
      </c>
      <c r="AI171" s="316">
        <v>0</v>
      </c>
      <c r="AJ171" s="316"/>
      <c r="AK171" s="323">
        <v>0</v>
      </c>
      <c r="AL171" s="526" t="e">
        <f t="shared" si="230"/>
        <v>#DIV/0!</v>
      </c>
      <c r="AM171" s="316">
        <v>0</v>
      </c>
      <c r="AN171" s="823" t="e">
        <f t="shared" si="231"/>
        <v>#DIV/0!</v>
      </c>
      <c r="AP171" s="361">
        <f>AF171+'[1]PPTO AL 31 DE JULIO  2016'!Z171</f>
        <v>0</v>
      </c>
      <c r="AQ171" s="361">
        <f>AG171+'[1]PPTO AL 31 DE JULIO  2016'!AA171</f>
        <v>0</v>
      </c>
      <c r="AR171" s="361">
        <f>AH171+'[1]PPTO AL 31 DE JULIO  2016'!AB171</f>
        <v>0</v>
      </c>
      <c r="AS171" s="369">
        <f>AK171+'[1]PPTO AL 31 DE JULIO  2016'!AC171</f>
        <v>0</v>
      </c>
      <c r="AT171" s="371" t="e">
        <f t="shared" si="168"/>
        <v>#DIV/0!</v>
      </c>
      <c r="AU171" s="371" t="e">
        <f t="shared" si="169"/>
        <v>#DIV/0!</v>
      </c>
      <c r="AV171" s="810"/>
      <c r="AW171" s="807">
        <f t="shared" si="217"/>
        <v>0</v>
      </c>
      <c r="AX171" s="802">
        <f t="shared" si="218"/>
        <v>0</v>
      </c>
    </row>
    <row r="172" spans="1:50" ht="15" hidden="1" customHeight="1" x14ac:dyDescent="0.55000000000000004">
      <c r="A172" s="404">
        <v>4</v>
      </c>
      <c r="B172" s="714" t="s">
        <v>169</v>
      </c>
      <c r="C172" s="685">
        <f>+C173+C182+C191</f>
        <v>0</v>
      </c>
      <c r="D172" s="686">
        <f>+D173+D182+D191</f>
        <v>0</v>
      </c>
      <c r="E172" s="722">
        <f>+E173+E182+E191</f>
        <v>0</v>
      </c>
      <c r="F172" s="722"/>
      <c r="G172" s="722"/>
      <c r="H172" s="722">
        <f>+H173+H182+H191</f>
        <v>0</v>
      </c>
      <c r="I172" s="316">
        <f t="shared" si="220"/>
        <v>0</v>
      </c>
      <c r="J172" s="716">
        <f>+J173+J182+J191</f>
        <v>0</v>
      </c>
      <c r="K172" s="314">
        <f t="shared" ref="K172:W172" si="238">+K173+K182+K191</f>
        <v>0</v>
      </c>
      <c r="L172" s="308">
        <f t="shared" si="238"/>
        <v>0</v>
      </c>
      <c r="M172" s="307">
        <f t="shared" si="238"/>
        <v>0</v>
      </c>
      <c r="N172" s="308">
        <f t="shared" si="238"/>
        <v>0</v>
      </c>
      <c r="O172" s="307">
        <f t="shared" si="238"/>
        <v>0</v>
      </c>
      <c r="P172" s="308">
        <f t="shared" si="238"/>
        <v>0</v>
      </c>
      <c r="Q172" s="307">
        <f t="shared" si="238"/>
        <v>0</v>
      </c>
      <c r="R172" s="308">
        <f t="shared" si="238"/>
        <v>0</v>
      </c>
      <c r="S172" s="307">
        <f t="shared" si="238"/>
        <v>0</v>
      </c>
      <c r="T172" s="308">
        <f>+T173+T182+T191</f>
        <v>0</v>
      </c>
      <c r="U172" s="307">
        <f>+U173+U182+U191</f>
        <v>0</v>
      </c>
      <c r="V172" s="309">
        <f t="shared" si="238"/>
        <v>0</v>
      </c>
      <c r="W172" s="308">
        <f t="shared" si="238"/>
        <v>0</v>
      </c>
      <c r="X172" s="309">
        <f t="shared" ref="X172:AA172" si="239">+X173+X182+X191</f>
        <v>0</v>
      </c>
      <c r="Y172" s="308">
        <f t="shared" si="239"/>
        <v>0</v>
      </c>
      <c r="Z172" s="309">
        <f t="shared" si="239"/>
        <v>0</v>
      </c>
      <c r="AA172" s="308">
        <f t="shared" si="239"/>
        <v>0</v>
      </c>
      <c r="AB172" s="308"/>
      <c r="AC172" s="774"/>
      <c r="AD172" s="63">
        <f t="shared" si="223"/>
        <v>0</v>
      </c>
      <c r="AE172" s="686">
        <f t="shared" ref="AE172:AK172" si="240">+AE173+AE182+AE191</f>
        <v>0</v>
      </c>
      <c r="AF172" s="305">
        <f t="shared" si="240"/>
        <v>0</v>
      </c>
      <c r="AG172" s="685">
        <f t="shared" si="240"/>
        <v>0</v>
      </c>
      <c r="AH172" s="305">
        <f t="shared" si="240"/>
        <v>0</v>
      </c>
      <c r="AI172" s="305">
        <f t="shared" ref="AI172" si="241">+AI173+AI182+AI191</f>
        <v>0</v>
      </c>
      <c r="AJ172" s="305"/>
      <c r="AK172" s="305">
        <f t="shared" si="240"/>
        <v>0</v>
      </c>
      <c r="AL172" s="526" t="s">
        <v>0</v>
      </c>
      <c r="AM172" s="305">
        <f t="shared" ref="AM172" si="242">+AM173+AM182+AM191</f>
        <v>0</v>
      </c>
      <c r="AN172" s="823" t="s">
        <v>0</v>
      </c>
      <c r="AP172" s="361">
        <f>AF172+'[1]PPTO AL 31 DE JULIO  2016'!Z172</f>
        <v>0</v>
      </c>
      <c r="AQ172" s="361">
        <f>AG172+'[1]PPTO AL 31 DE JULIO  2016'!AA172</f>
        <v>0</v>
      </c>
      <c r="AR172" s="361">
        <f>AH172+'[1]PPTO AL 31 DE JULIO  2016'!AB172</f>
        <v>0</v>
      </c>
      <c r="AS172" s="369">
        <f>AK172+'[1]PPTO AL 31 DE JULIO  2016'!AC172</f>
        <v>0</v>
      </c>
      <c r="AT172" s="371" t="e">
        <f t="shared" si="168"/>
        <v>#DIV/0!</v>
      </c>
      <c r="AU172" s="371" t="e">
        <f t="shared" si="169"/>
        <v>#DIV/0!</v>
      </c>
      <c r="AV172" s="810"/>
      <c r="AW172" s="807">
        <f t="shared" si="217"/>
        <v>0</v>
      </c>
      <c r="AX172" s="802">
        <f t="shared" si="218"/>
        <v>0</v>
      </c>
    </row>
    <row r="173" spans="1:50" ht="15" hidden="1" customHeight="1" x14ac:dyDescent="0.55000000000000004">
      <c r="A173" s="407">
        <v>401</v>
      </c>
      <c r="B173" s="312" t="s">
        <v>170</v>
      </c>
      <c r="C173" s="315">
        <f>SUM(C174:C181)</f>
        <v>0</v>
      </c>
      <c r="D173" s="315">
        <f>SUM(D174:D181)</f>
        <v>0</v>
      </c>
      <c r="E173" s="329">
        <f>SUM(E174:E181)</f>
        <v>0</v>
      </c>
      <c r="F173" s="329"/>
      <c r="G173" s="329"/>
      <c r="H173" s="329">
        <f>SUM(H174:H181)</f>
        <v>0</v>
      </c>
      <c r="I173" s="316">
        <f t="shared" si="220"/>
        <v>0</v>
      </c>
      <c r="J173" s="317">
        <f>SUM(J174:J181)</f>
        <v>0</v>
      </c>
      <c r="K173" s="318">
        <f t="shared" ref="K173:W173" si="243">SUM(K174:K181)</f>
        <v>0</v>
      </c>
      <c r="L173" s="319">
        <f t="shared" si="243"/>
        <v>0</v>
      </c>
      <c r="M173" s="320">
        <f t="shared" si="243"/>
        <v>0</v>
      </c>
      <c r="N173" s="319">
        <f t="shared" si="243"/>
        <v>0</v>
      </c>
      <c r="O173" s="320">
        <f t="shared" si="243"/>
        <v>0</v>
      </c>
      <c r="P173" s="319">
        <f t="shared" si="243"/>
        <v>0</v>
      </c>
      <c r="Q173" s="320">
        <f t="shared" si="243"/>
        <v>0</v>
      </c>
      <c r="R173" s="319">
        <f t="shared" si="243"/>
        <v>0</v>
      </c>
      <c r="S173" s="320">
        <f t="shared" si="243"/>
        <v>0</v>
      </c>
      <c r="T173" s="319">
        <f>SUM(T174:T181)</f>
        <v>0</v>
      </c>
      <c r="U173" s="320">
        <f>SUM(U174:U181)</f>
        <v>0</v>
      </c>
      <c r="V173" s="321">
        <f t="shared" si="243"/>
        <v>0</v>
      </c>
      <c r="W173" s="319">
        <f t="shared" si="243"/>
        <v>0</v>
      </c>
      <c r="X173" s="321">
        <f t="shared" ref="X173:AA173" si="244">SUM(X174:X181)</f>
        <v>0</v>
      </c>
      <c r="Y173" s="319">
        <f t="shared" si="244"/>
        <v>0</v>
      </c>
      <c r="Z173" s="321">
        <f t="shared" si="244"/>
        <v>0</v>
      </c>
      <c r="AA173" s="319">
        <f t="shared" si="244"/>
        <v>0</v>
      </c>
      <c r="AB173" s="768"/>
      <c r="AC173" s="784"/>
      <c r="AD173" s="63">
        <f t="shared" si="223"/>
        <v>0</v>
      </c>
      <c r="AE173" s="315">
        <f>SUM(AE174:AE181)</f>
        <v>0</v>
      </c>
      <c r="AF173" s="316">
        <f t="shared" ref="AF173:AF193" si="245">SUM(J173:K173)</f>
        <v>0</v>
      </c>
      <c r="AG173" s="717">
        <f>SUM(AG174:AG181)</f>
        <v>0</v>
      </c>
      <c r="AH173" s="323">
        <f>SUM(AH174:AH181)</f>
        <v>0</v>
      </c>
      <c r="AI173" s="323">
        <f>SUM(AI174:AI181)</f>
        <v>0</v>
      </c>
      <c r="AJ173" s="323"/>
      <c r="AK173" s="323">
        <f>SUM(AK174:AK181)</f>
        <v>0</v>
      </c>
      <c r="AL173" s="526" t="e">
        <f t="shared" ref="AL173:AL193" si="246">AK173/AF173</f>
        <v>#DIV/0!</v>
      </c>
      <c r="AM173" s="323">
        <f>SUM(AM174:AM181)</f>
        <v>0</v>
      </c>
      <c r="AN173" s="823" t="e">
        <f t="shared" ref="AN173:AN193" si="247">AM173/AH173</f>
        <v>#DIV/0!</v>
      </c>
      <c r="AP173" s="361">
        <f>AF173+'[1]PPTO AL 31 DE JULIO  2016'!Z173</f>
        <v>0</v>
      </c>
      <c r="AQ173" s="361">
        <f>AG173+'[1]PPTO AL 31 DE JULIO  2016'!AA173</f>
        <v>0</v>
      </c>
      <c r="AR173" s="361">
        <f>AH173+'[1]PPTO AL 31 DE JULIO  2016'!AB173</f>
        <v>0</v>
      </c>
      <c r="AS173" s="369">
        <f>AK173+'[1]PPTO AL 31 DE JULIO  2016'!AC173</f>
        <v>0</v>
      </c>
      <c r="AT173" s="371" t="e">
        <f t="shared" si="168"/>
        <v>#DIV/0!</v>
      </c>
      <c r="AU173" s="371" t="e">
        <f t="shared" si="169"/>
        <v>#DIV/0!</v>
      </c>
      <c r="AV173" s="810"/>
      <c r="AW173" s="807">
        <f t="shared" si="217"/>
        <v>0</v>
      </c>
      <c r="AX173" s="802">
        <f t="shared" si="218"/>
        <v>0</v>
      </c>
    </row>
    <row r="174" spans="1:50" ht="15" hidden="1" customHeight="1" x14ac:dyDescent="0.55000000000000004">
      <c r="A174" s="412">
        <v>40101</v>
      </c>
      <c r="B174" s="700" t="s">
        <v>171</v>
      </c>
      <c r="C174" s="718">
        <v>0</v>
      </c>
      <c r="D174" s="718">
        <v>0</v>
      </c>
      <c r="E174" s="721"/>
      <c r="F174" s="721"/>
      <c r="G174" s="721"/>
      <c r="H174" s="721"/>
      <c r="I174" s="316">
        <f t="shared" si="220"/>
        <v>0</v>
      </c>
      <c r="J174" s="720">
        <v>0</v>
      </c>
      <c r="K174" s="325">
        <v>0</v>
      </c>
      <c r="L174" s="326">
        <v>0</v>
      </c>
      <c r="M174" s="327">
        <v>0</v>
      </c>
      <c r="N174" s="326">
        <v>0</v>
      </c>
      <c r="O174" s="327">
        <v>0</v>
      </c>
      <c r="P174" s="326">
        <v>0</v>
      </c>
      <c r="Q174" s="327">
        <v>0</v>
      </c>
      <c r="R174" s="326">
        <v>0</v>
      </c>
      <c r="S174" s="327">
        <v>0</v>
      </c>
      <c r="T174" s="326">
        <v>0</v>
      </c>
      <c r="U174" s="327">
        <v>0</v>
      </c>
      <c r="V174" s="328">
        <v>0</v>
      </c>
      <c r="W174" s="326">
        <v>0</v>
      </c>
      <c r="X174" s="328">
        <v>0</v>
      </c>
      <c r="Y174" s="326">
        <v>0</v>
      </c>
      <c r="Z174" s="328">
        <v>0</v>
      </c>
      <c r="AA174" s="326">
        <v>0</v>
      </c>
      <c r="AB174" s="326"/>
      <c r="AC174" s="785"/>
      <c r="AD174" s="63">
        <f t="shared" si="223"/>
        <v>0</v>
      </c>
      <c r="AE174" s="718">
        <v>0</v>
      </c>
      <c r="AF174" s="316">
        <f t="shared" si="245"/>
        <v>0</v>
      </c>
      <c r="AG174" s="718">
        <v>0</v>
      </c>
      <c r="AH174" s="316">
        <v>0</v>
      </c>
      <c r="AI174" s="316">
        <v>0</v>
      </c>
      <c r="AJ174" s="316"/>
      <c r="AK174" s="323">
        <v>0</v>
      </c>
      <c r="AL174" s="526" t="e">
        <f t="shared" si="246"/>
        <v>#DIV/0!</v>
      </c>
      <c r="AM174" s="316">
        <v>0</v>
      </c>
      <c r="AN174" s="823" t="e">
        <f t="shared" si="247"/>
        <v>#DIV/0!</v>
      </c>
      <c r="AP174" s="361">
        <f>AF174+'[1]PPTO AL 31 DE JULIO  2016'!Z174</f>
        <v>0</v>
      </c>
      <c r="AQ174" s="361">
        <f>AG174+'[1]PPTO AL 31 DE JULIO  2016'!AA174</f>
        <v>0</v>
      </c>
      <c r="AR174" s="361">
        <f>AH174+'[1]PPTO AL 31 DE JULIO  2016'!AB174</f>
        <v>0</v>
      </c>
      <c r="AS174" s="369">
        <f>AK174+'[1]PPTO AL 31 DE JULIO  2016'!AC174</f>
        <v>0</v>
      </c>
      <c r="AT174" s="371" t="e">
        <f t="shared" si="168"/>
        <v>#DIV/0!</v>
      </c>
      <c r="AU174" s="371" t="e">
        <f t="shared" si="169"/>
        <v>#DIV/0!</v>
      </c>
      <c r="AV174" s="810"/>
      <c r="AW174" s="807">
        <f t="shared" si="217"/>
        <v>0</v>
      </c>
      <c r="AX174" s="802">
        <f t="shared" si="218"/>
        <v>0</v>
      </c>
    </row>
    <row r="175" spans="1:50" ht="15" hidden="1" customHeight="1" x14ac:dyDescent="0.55000000000000004">
      <c r="A175" s="412">
        <v>40102</v>
      </c>
      <c r="B175" s="700" t="s">
        <v>172</v>
      </c>
      <c r="C175" s="718">
        <v>0</v>
      </c>
      <c r="D175" s="718">
        <v>0</v>
      </c>
      <c r="E175" s="721"/>
      <c r="F175" s="721"/>
      <c r="G175" s="721"/>
      <c r="H175" s="721"/>
      <c r="I175" s="316">
        <f t="shared" si="220"/>
        <v>0</v>
      </c>
      <c r="J175" s="720">
        <v>0</v>
      </c>
      <c r="K175" s="325">
        <v>0</v>
      </c>
      <c r="L175" s="326">
        <v>0</v>
      </c>
      <c r="M175" s="327">
        <v>0</v>
      </c>
      <c r="N175" s="326">
        <v>0</v>
      </c>
      <c r="O175" s="327">
        <v>0</v>
      </c>
      <c r="P175" s="326">
        <v>0</v>
      </c>
      <c r="Q175" s="327">
        <v>0</v>
      </c>
      <c r="R175" s="326">
        <v>0</v>
      </c>
      <c r="S175" s="327">
        <v>0</v>
      </c>
      <c r="T175" s="326">
        <v>0</v>
      </c>
      <c r="U175" s="327">
        <v>0</v>
      </c>
      <c r="V175" s="328">
        <v>0</v>
      </c>
      <c r="W175" s="326">
        <v>0</v>
      </c>
      <c r="X175" s="328">
        <v>0</v>
      </c>
      <c r="Y175" s="326">
        <v>0</v>
      </c>
      <c r="Z175" s="328">
        <v>0</v>
      </c>
      <c r="AA175" s="326">
        <v>0</v>
      </c>
      <c r="AB175" s="326"/>
      <c r="AC175" s="785"/>
      <c r="AD175" s="63">
        <f t="shared" si="223"/>
        <v>0</v>
      </c>
      <c r="AE175" s="718">
        <v>0</v>
      </c>
      <c r="AF175" s="316">
        <f t="shared" si="245"/>
        <v>0</v>
      </c>
      <c r="AG175" s="718">
        <v>0</v>
      </c>
      <c r="AH175" s="316">
        <v>0</v>
      </c>
      <c r="AI175" s="316">
        <v>0</v>
      </c>
      <c r="AJ175" s="316"/>
      <c r="AK175" s="323">
        <v>0</v>
      </c>
      <c r="AL175" s="526" t="e">
        <f t="shared" si="246"/>
        <v>#DIV/0!</v>
      </c>
      <c r="AM175" s="316">
        <v>0</v>
      </c>
      <c r="AN175" s="823" t="e">
        <f t="shared" si="247"/>
        <v>#DIV/0!</v>
      </c>
      <c r="AP175" s="361">
        <f>AF175+'[1]PPTO AL 31 DE JULIO  2016'!Z175</f>
        <v>0</v>
      </c>
      <c r="AQ175" s="361">
        <f>AG175+'[1]PPTO AL 31 DE JULIO  2016'!AA175</f>
        <v>0</v>
      </c>
      <c r="AR175" s="361">
        <f>AH175+'[1]PPTO AL 31 DE JULIO  2016'!AB175</f>
        <v>0</v>
      </c>
      <c r="AS175" s="369">
        <f>AK175+'[1]PPTO AL 31 DE JULIO  2016'!AC175</f>
        <v>0</v>
      </c>
      <c r="AT175" s="371" t="e">
        <f t="shared" ref="AT175:AT203" si="248">AQ175/AP175</f>
        <v>#DIV/0!</v>
      </c>
      <c r="AU175" s="371" t="e">
        <f t="shared" ref="AU175:AU203" si="249">(AQ175+AR175)/AP175</f>
        <v>#DIV/0!</v>
      </c>
      <c r="AV175" s="810"/>
      <c r="AW175" s="807">
        <f t="shared" si="217"/>
        <v>0</v>
      </c>
      <c r="AX175" s="802">
        <f t="shared" si="218"/>
        <v>0</v>
      </c>
    </row>
    <row r="176" spans="1:50" ht="15" hidden="1" customHeight="1" x14ac:dyDescent="0.55000000000000004">
      <c r="A176" s="412">
        <v>40103</v>
      </c>
      <c r="B176" s="700" t="s">
        <v>173</v>
      </c>
      <c r="C176" s="718">
        <v>0</v>
      </c>
      <c r="D176" s="718">
        <v>0</v>
      </c>
      <c r="E176" s="721"/>
      <c r="F176" s="721"/>
      <c r="G176" s="721"/>
      <c r="H176" s="721"/>
      <c r="I176" s="316">
        <f t="shared" si="220"/>
        <v>0</v>
      </c>
      <c r="J176" s="720">
        <v>0</v>
      </c>
      <c r="K176" s="325">
        <v>0</v>
      </c>
      <c r="L176" s="326">
        <v>0</v>
      </c>
      <c r="M176" s="327">
        <v>0</v>
      </c>
      <c r="N176" s="326">
        <v>0</v>
      </c>
      <c r="O176" s="327">
        <v>0</v>
      </c>
      <c r="P176" s="326">
        <v>0</v>
      </c>
      <c r="Q176" s="327">
        <v>0</v>
      </c>
      <c r="R176" s="326">
        <v>0</v>
      </c>
      <c r="S176" s="327">
        <v>0</v>
      </c>
      <c r="T176" s="326">
        <v>0</v>
      </c>
      <c r="U176" s="327">
        <v>0</v>
      </c>
      <c r="V176" s="328">
        <v>0</v>
      </c>
      <c r="W176" s="326">
        <v>0</v>
      </c>
      <c r="X176" s="328">
        <v>0</v>
      </c>
      <c r="Y176" s="326">
        <v>0</v>
      </c>
      <c r="Z176" s="328">
        <v>0</v>
      </c>
      <c r="AA176" s="326">
        <v>0</v>
      </c>
      <c r="AB176" s="326"/>
      <c r="AC176" s="785"/>
      <c r="AD176" s="63">
        <f t="shared" si="223"/>
        <v>0</v>
      </c>
      <c r="AE176" s="718">
        <v>0</v>
      </c>
      <c r="AF176" s="316">
        <f t="shared" si="245"/>
        <v>0</v>
      </c>
      <c r="AG176" s="718">
        <v>0</v>
      </c>
      <c r="AH176" s="316">
        <v>0</v>
      </c>
      <c r="AI176" s="316">
        <v>0</v>
      </c>
      <c r="AJ176" s="316"/>
      <c r="AK176" s="323">
        <v>0</v>
      </c>
      <c r="AL176" s="526" t="e">
        <f t="shared" si="246"/>
        <v>#DIV/0!</v>
      </c>
      <c r="AM176" s="316">
        <v>0</v>
      </c>
      <c r="AN176" s="823" t="e">
        <f t="shared" si="247"/>
        <v>#DIV/0!</v>
      </c>
      <c r="AP176" s="361">
        <f>AF176+'[1]PPTO AL 31 DE JULIO  2016'!Z176</f>
        <v>0</v>
      </c>
      <c r="AQ176" s="361">
        <f>AG176+'[1]PPTO AL 31 DE JULIO  2016'!AA176</f>
        <v>0</v>
      </c>
      <c r="AR176" s="361">
        <f>AH176+'[1]PPTO AL 31 DE JULIO  2016'!AB176</f>
        <v>0</v>
      </c>
      <c r="AS176" s="369">
        <f>AK176+'[1]PPTO AL 31 DE JULIO  2016'!AC176</f>
        <v>0</v>
      </c>
      <c r="AT176" s="371" t="e">
        <f t="shared" si="248"/>
        <v>#DIV/0!</v>
      </c>
      <c r="AU176" s="371" t="e">
        <f t="shared" si="249"/>
        <v>#DIV/0!</v>
      </c>
      <c r="AV176" s="810"/>
      <c r="AW176" s="807">
        <f t="shared" si="217"/>
        <v>0</v>
      </c>
      <c r="AX176" s="802">
        <f t="shared" si="218"/>
        <v>0</v>
      </c>
    </row>
    <row r="177" spans="1:50" ht="15" hidden="1" customHeight="1" x14ac:dyDescent="0.55000000000000004">
      <c r="A177" s="412">
        <v>40104</v>
      </c>
      <c r="B177" s="700" t="s">
        <v>174</v>
      </c>
      <c r="C177" s="718">
        <v>0</v>
      </c>
      <c r="D177" s="718">
        <v>0</v>
      </c>
      <c r="E177" s="721"/>
      <c r="F177" s="721"/>
      <c r="G177" s="721"/>
      <c r="H177" s="721"/>
      <c r="I177" s="316">
        <f t="shared" si="220"/>
        <v>0</v>
      </c>
      <c r="J177" s="720">
        <v>0</v>
      </c>
      <c r="K177" s="325">
        <v>0</v>
      </c>
      <c r="L177" s="326">
        <v>0</v>
      </c>
      <c r="M177" s="327">
        <v>0</v>
      </c>
      <c r="N177" s="326">
        <v>0</v>
      </c>
      <c r="O177" s="327">
        <v>0</v>
      </c>
      <c r="P177" s="326">
        <v>0</v>
      </c>
      <c r="Q177" s="327">
        <v>0</v>
      </c>
      <c r="R177" s="326">
        <v>0</v>
      </c>
      <c r="S177" s="327">
        <v>0</v>
      </c>
      <c r="T177" s="326">
        <v>0</v>
      </c>
      <c r="U177" s="327">
        <v>0</v>
      </c>
      <c r="V177" s="328">
        <v>0</v>
      </c>
      <c r="W177" s="326">
        <v>0</v>
      </c>
      <c r="X177" s="328">
        <v>0</v>
      </c>
      <c r="Y177" s="326">
        <v>0</v>
      </c>
      <c r="Z177" s="328">
        <v>0</v>
      </c>
      <c r="AA177" s="326">
        <v>0</v>
      </c>
      <c r="AB177" s="326"/>
      <c r="AC177" s="785"/>
      <c r="AD177" s="63">
        <f t="shared" si="223"/>
        <v>0</v>
      </c>
      <c r="AE177" s="718">
        <v>0</v>
      </c>
      <c r="AF177" s="316">
        <f t="shared" si="245"/>
        <v>0</v>
      </c>
      <c r="AG177" s="718">
        <v>0</v>
      </c>
      <c r="AH177" s="316">
        <v>0</v>
      </c>
      <c r="AI177" s="316">
        <v>0</v>
      </c>
      <c r="AJ177" s="316"/>
      <c r="AK177" s="323">
        <v>0</v>
      </c>
      <c r="AL177" s="526" t="e">
        <f t="shared" si="246"/>
        <v>#DIV/0!</v>
      </c>
      <c r="AM177" s="316">
        <v>0</v>
      </c>
      <c r="AN177" s="823" t="e">
        <f t="shared" si="247"/>
        <v>#DIV/0!</v>
      </c>
      <c r="AP177" s="361">
        <f>AF177+'[1]PPTO AL 31 DE JULIO  2016'!Z177</f>
        <v>0</v>
      </c>
      <c r="AQ177" s="361">
        <f>AG177+'[1]PPTO AL 31 DE JULIO  2016'!AA177</f>
        <v>0</v>
      </c>
      <c r="AR177" s="361">
        <f>AH177+'[1]PPTO AL 31 DE JULIO  2016'!AB177</f>
        <v>0</v>
      </c>
      <c r="AS177" s="369">
        <f>AK177+'[1]PPTO AL 31 DE JULIO  2016'!AC177</f>
        <v>0</v>
      </c>
      <c r="AT177" s="371" t="e">
        <f t="shared" si="248"/>
        <v>#DIV/0!</v>
      </c>
      <c r="AU177" s="371" t="e">
        <f t="shared" si="249"/>
        <v>#DIV/0!</v>
      </c>
      <c r="AV177" s="810"/>
      <c r="AW177" s="807">
        <f t="shared" si="217"/>
        <v>0</v>
      </c>
      <c r="AX177" s="802">
        <f t="shared" si="218"/>
        <v>0</v>
      </c>
    </row>
    <row r="178" spans="1:50" ht="15" hidden="1" customHeight="1" x14ac:dyDescent="0.55000000000000004">
      <c r="A178" s="412">
        <v>40105</v>
      </c>
      <c r="B178" s="700" t="s">
        <v>175</v>
      </c>
      <c r="C178" s="718">
        <v>0</v>
      </c>
      <c r="D178" s="718">
        <v>0</v>
      </c>
      <c r="E178" s="721"/>
      <c r="F178" s="721"/>
      <c r="G178" s="721"/>
      <c r="H178" s="721"/>
      <c r="I178" s="316">
        <f t="shared" si="220"/>
        <v>0</v>
      </c>
      <c r="J178" s="720">
        <v>0</v>
      </c>
      <c r="K178" s="325">
        <v>0</v>
      </c>
      <c r="L178" s="326">
        <v>0</v>
      </c>
      <c r="M178" s="327">
        <v>0</v>
      </c>
      <c r="N178" s="326">
        <v>0</v>
      </c>
      <c r="O178" s="327">
        <v>0</v>
      </c>
      <c r="P178" s="326">
        <v>0</v>
      </c>
      <c r="Q178" s="327">
        <v>0</v>
      </c>
      <c r="R178" s="326">
        <v>0</v>
      </c>
      <c r="S178" s="327">
        <v>0</v>
      </c>
      <c r="T178" s="326">
        <v>0</v>
      </c>
      <c r="U178" s="327">
        <v>0</v>
      </c>
      <c r="V178" s="328">
        <v>0</v>
      </c>
      <c r="W178" s="326">
        <v>0</v>
      </c>
      <c r="X178" s="328">
        <v>0</v>
      </c>
      <c r="Y178" s="326">
        <v>0</v>
      </c>
      <c r="Z178" s="328">
        <v>0</v>
      </c>
      <c r="AA178" s="326">
        <v>0</v>
      </c>
      <c r="AB178" s="326"/>
      <c r="AC178" s="785"/>
      <c r="AD178" s="63">
        <f t="shared" si="223"/>
        <v>0</v>
      </c>
      <c r="AE178" s="718">
        <v>0</v>
      </c>
      <c r="AF178" s="316">
        <f t="shared" si="245"/>
        <v>0</v>
      </c>
      <c r="AG178" s="718">
        <v>0</v>
      </c>
      <c r="AH178" s="316">
        <v>0</v>
      </c>
      <c r="AI178" s="316">
        <v>0</v>
      </c>
      <c r="AJ178" s="316"/>
      <c r="AK178" s="323">
        <v>0</v>
      </c>
      <c r="AL178" s="526" t="e">
        <f t="shared" si="246"/>
        <v>#DIV/0!</v>
      </c>
      <c r="AM178" s="316">
        <v>0</v>
      </c>
      <c r="AN178" s="823" t="e">
        <f t="shared" si="247"/>
        <v>#DIV/0!</v>
      </c>
      <c r="AP178" s="361">
        <f>AF178+'[1]PPTO AL 31 DE JULIO  2016'!Z178</f>
        <v>0</v>
      </c>
      <c r="AQ178" s="361">
        <f>AG178+'[1]PPTO AL 31 DE JULIO  2016'!AA178</f>
        <v>0</v>
      </c>
      <c r="AR178" s="361">
        <f>AH178+'[1]PPTO AL 31 DE JULIO  2016'!AB178</f>
        <v>0</v>
      </c>
      <c r="AS178" s="369">
        <f>AK178+'[1]PPTO AL 31 DE JULIO  2016'!AC178</f>
        <v>0</v>
      </c>
      <c r="AT178" s="371" t="e">
        <f t="shared" si="248"/>
        <v>#DIV/0!</v>
      </c>
      <c r="AU178" s="371" t="e">
        <f t="shared" si="249"/>
        <v>#DIV/0!</v>
      </c>
      <c r="AV178" s="810"/>
      <c r="AW178" s="807">
        <f t="shared" si="217"/>
        <v>0</v>
      </c>
      <c r="AX178" s="802">
        <f t="shared" si="218"/>
        <v>0</v>
      </c>
    </row>
    <row r="179" spans="1:50" ht="15" hidden="1" customHeight="1" x14ac:dyDescent="0.55000000000000004">
      <c r="A179" s="412">
        <v>40106</v>
      </c>
      <c r="B179" s="700" t="s">
        <v>176</v>
      </c>
      <c r="C179" s="718">
        <v>0</v>
      </c>
      <c r="D179" s="718">
        <v>0</v>
      </c>
      <c r="E179" s="721"/>
      <c r="F179" s="721"/>
      <c r="G179" s="721"/>
      <c r="H179" s="721"/>
      <c r="I179" s="316">
        <f t="shared" si="220"/>
        <v>0</v>
      </c>
      <c r="J179" s="720">
        <v>0</v>
      </c>
      <c r="K179" s="325">
        <v>0</v>
      </c>
      <c r="L179" s="326">
        <v>0</v>
      </c>
      <c r="M179" s="327">
        <v>0</v>
      </c>
      <c r="N179" s="326">
        <v>0</v>
      </c>
      <c r="O179" s="327">
        <v>0</v>
      </c>
      <c r="P179" s="326">
        <v>0</v>
      </c>
      <c r="Q179" s="327">
        <v>0</v>
      </c>
      <c r="R179" s="326">
        <v>0</v>
      </c>
      <c r="S179" s="327">
        <v>0</v>
      </c>
      <c r="T179" s="326">
        <v>0</v>
      </c>
      <c r="U179" s="327">
        <v>0</v>
      </c>
      <c r="V179" s="328">
        <v>0</v>
      </c>
      <c r="W179" s="326">
        <v>0</v>
      </c>
      <c r="X179" s="328">
        <v>0</v>
      </c>
      <c r="Y179" s="326">
        <v>0</v>
      </c>
      <c r="Z179" s="328">
        <v>0</v>
      </c>
      <c r="AA179" s="326">
        <v>0</v>
      </c>
      <c r="AB179" s="326"/>
      <c r="AC179" s="785"/>
      <c r="AD179" s="63">
        <f t="shared" si="223"/>
        <v>0</v>
      </c>
      <c r="AE179" s="718">
        <v>0</v>
      </c>
      <c r="AF179" s="316">
        <f t="shared" si="245"/>
        <v>0</v>
      </c>
      <c r="AG179" s="718">
        <v>0</v>
      </c>
      <c r="AH179" s="316">
        <v>0</v>
      </c>
      <c r="AI179" s="316">
        <v>0</v>
      </c>
      <c r="AJ179" s="316"/>
      <c r="AK179" s="323">
        <v>0</v>
      </c>
      <c r="AL179" s="526" t="e">
        <f t="shared" si="246"/>
        <v>#DIV/0!</v>
      </c>
      <c r="AM179" s="316">
        <v>0</v>
      </c>
      <c r="AN179" s="823" t="e">
        <f t="shared" si="247"/>
        <v>#DIV/0!</v>
      </c>
      <c r="AP179" s="361">
        <f>AF179+'[1]PPTO AL 31 DE JULIO  2016'!Z179</f>
        <v>0</v>
      </c>
      <c r="AQ179" s="361">
        <f>AG179+'[1]PPTO AL 31 DE JULIO  2016'!AA179</f>
        <v>0</v>
      </c>
      <c r="AR179" s="361">
        <f>AH179+'[1]PPTO AL 31 DE JULIO  2016'!AB179</f>
        <v>0</v>
      </c>
      <c r="AS179" s="369">
        <f>AK179+'[1]PPTO AL 31 DE JULIO  2016'!AC179</f>
        <v>0</v>
      </c>
      <c r="AT179" s="371" t="e">
        <f t="shared" si="248"/>
        <v>#DIV/0!</v>
      </c>
      <c r="AU179" s="371" t="e">
        <f t="shared" si="249"/>
        <v>#DIV/0!</v>
      </c>
      <c r="AV179" s="810"/>
      <c r="AW179" s="807">
        <f t="shared" si="217"/>
        <v>0</v>
      </c>
      <c r="AX179" s="802">
        <f t="shared" si="218"/>
        <v>0</v>
      </c>
    </row>
    <row r="180" spans="1:50" ht="15" hidden="1" customHeight="1" x14ac:dyDescent="0.55000000000000004">
      <c r="A180" s="412">
        <v>40107</v>
      </c>
      <c r="B180" s="700" t="s">
        <v>177</v>
      </c>
      <c r="C180" s="718">
        <v>0</v>
      </c>
      <c r="D180" s="718">
        <v>0</v>
      </c>
      <c r="E180" s="721"/>
      <c r="F180" s="721"/>
      <c r="G180" s="721"/>
      <c r="H180" s="721"/>
      <c r="I180" s="316">
        <f t="shared" si="220"/>
        <v>0</v>
      </c>
      <c r="J180" s="720">
        <v>0</v>
      </c>
      <c r="K180" s="325">
        <v>0</v>
      </c>
      <c r="L180" s="326">
        <v>0</v>
      </c>
      <c r="M180" s="327">
        <v>0</v>
      </c>
      <c r="N180" s="326">
        <v>0</v>
      </c>
      <c r="O180" s="327">
        <v>0</v>
      </c>
      <c r="P180" s="326">
        <v>0</v>
      </c>
      <c r="Q180" s="327">
        <v>0</v>
      </c>
      <c r="R180" s="326">
        <v>0</v>
      </c>
      <c r="S180" s="327">
        <v>0</v>
      </c>
      <c r="T180" s="326">
        <v>0</v>
      </c>
      <c r="U180" s="327">
        <v>0</v>
      </c>
      <c r="V180" s="328">
        <v>0</v>
      </c>
      <c r="W180" s="326">
        <v>0</v>
      </c>
      <c r="X180" s="328">
        <v>0</v>
      </c>
      <c r="Y180" s="326">
        <v>0</v>
      </c>
      <c r="Z180" s="328">
        <v>0</v>
      </c>
      <c r="AA180" s="326">
        <v>0</v>
      </c>
      <c r="AB180" s="326"/>
      <c r="AC180" s="785"/>
      <c r="AD180" s="63">
        <f t="shared" si="223"/>
        <v>0</v>
      </c>
      <c r="AE180" s="718">
        <v>0</v>
      </c>
      <c r="AF180" s="316">
        <f t="shared" si="245"/>
        <v>0</v>
      </c>
      <c r="AG180" s="718">
        <v>0</v>
      </c>
      <c r="AH180" s="316">
        <v>0</v>
      </c>
      <c r="AI180" s="316">
        <v>0</v>
      </c>
      <c r="AJ180" s="316"/>
      <c r="AK180" s="323">
        <v>0</v>
      </c>
      <c r="AL180" s="526" t="e">
        <f t="shared" si="246"/>
        <v>#DIV/0!</v>
      </c>
      <c r="AM180" s="316">
        <v>0</v>
      </c>
      <c r="AN180" s="823" t="e">
        <f t="shared" si="247"/>
        <v>#DIV/0!</v>
      </c>
      <c r="AP180" s="361">
        <f>AF180+'[1]PPTO AL 31 DE JULIO  2016'!Z180</f>
        <v>0</v>
      </c>
      <c r="AQ180" s="361">
        <f>AG180+'[1]PPTO AL 31 DE JULIO  2016'!AA180</f>
        <v>0</v>
      </c>
      <c r="AR180" s="361">
        <f>AH180+'[1]PPTO AL 31 DE JULIO  2016'!AB180</f>
        <v>0</v>
      </c>
      <c r="AS180" s="369">
        <f>AK180+'[1]PPTO AL 31 DE JULIO  2016'!AC180</f>
        <v>0</v>
      </c>
      <c r="AT180" s="371" t="e">
        <f t="shared" si="248"/>
        <v>#DIV/0!</v>
      </c>
      <c r="AU180" s="371" t="e">
        <f t="shared" si="249"/>
        <v>#DIV/0!</v>
      </c>
      <c r="AV180" s="810"/>
      <c r="AW180" s="807">
        <f t="shared" si="217"/>
        <v>0</v>
      </c>
      <c r="AX180" s="802">
        <f t="shared" si="218"/>
        <v>0</v>
      </c>
    </row>
    <row r="181" spans="1:50" ht="15" hidden="1" customHeight="1" x14ac:dyDescent="0.55000000000000004">
      <c r="A181" s="412">
        <v>40108</v>
      </c>
      <c r="B181" s="700" t="s">
        <v>178</v>
      </c>
      <c r="C181" s="718">
        <v>0</v>
      </c>
      <c r="D181" s="718">
        <v>0</v>
      </c>
      <c r="E181" s="721"/>
      <c r="F181" s="721"/>
      <c r="G181" s="721"/>
      <c r="H181" s="721"/>
      <c r="I181" s="316">
        <f t="shared" si="220"/>
        <v>0</v>
      </c>
      <c r="J181" s="720">
        <v>0</v>
      </c>
      <c r="K181" s="325">
        <v>0</v>
      </c>
      <c r="L181" s="326">
        <v>0</v>
      </c>
      <c r="M181" s="327">
        <v>0</v>
      </c>
      <c r="N181" s="326">
        <v>0</v>
      </c>
      <c r="O181" s="327">
        <v>0</v>
      </c>
      <c r="P181" s="326">
        <v>0</v>
      </c>
      <c r="Q181" s="327">
        <v>0</v>
      </c>
      <c r="R181" s="326">
        <v>0</v>
      </c>
      <c r="S181" s="327">
        <v>0</v>
      </c>
      <c r="T181" s="326">
        <v>0</v>
      </c>
      <c r="U181" s="327">
        <v>0</v>
      </c>
      <c r="V181" s="328">
        <v>0</v>
      </c>
      <c r="W181" s="326">
        <v>0</v>
      </c>
      <c r="X181" s="328">
        <v>0</v>
      </c>
      <c r="Y181" s="326">
        <v>0</v>
      </c>
      <c r="Z181" s="328">
        <v>0</v>
      </c>
      <c r="AA181" s="326">
        <v>0</v>
      </c>
      <c r="AB181" s="326"/>
      <c r="AC181" s="785"/>
      <c r="AD181" s="63">
        <f t="shared" si="223"/>
        <v>0</v>
      </c>
      <c r="AE181" s="718">
        <v>0</v>
      </c>
      <c r="AF181" s="316">
        <f t="shared" si="245"/>
        <v>0</v>
      </c>
      <c r="AG181" s="718">
        <v>0</v>
      </c>
      <c r="AH181" s="316">
        <v>0</v>
      </c>
      <c r="AI181" s="316">
        <v>0</v>
      </c>
      <c r="AJ181" s="316"/>
      <c r="AK181" s="323">
        <v>0</v>
      </c>
      <c r="AL181" s="526" t="e">
        <f t="shared" si="246"/>
        <v>#DIV/0!</v>
      </c>
      <c r="AM181" s="316">
        <v>0</v>
      </c>
      <c r="AN181" s="823" t="e">
        <f t="shared" si="247"/>
        <v>#DIV/0!</v>
      </c>
      <c r="AP181" s="361">
        <f>AF181+'[1]PPTO AL 31 DE JULIO  2016'!Z181</f>
        <v>0</v>
      </c>
      <c r="AQ181" s="361">
        <f>AG181+'[1]PPTO AL 31 DE JULIO  2016'!AA181</f>
        <v>0</v>
      </c>
      <c r="AR181" s="361">
        <f>AH181+'[1]PPTO AL 31 DE JULIO  2016'!AB181</f>
        <v>0</v>
      </c>
      <c r="AS181" s="369">
        <f>AK181+'[1]PPTO AL 31 DE JULIO  2016'!AC181</f>
        <v>0</v>
      </c>
      <c r="AT181" s="371" t="e">
        <f t="shared" si="248"/>
        <v>#DIV/0!</v>
      </c>
      <c r="AU181" s="371" t="e">
        <f t="shared" si="249"/>
        <v>#DIV/0!</v>
      </c>
      <c r="AV181" s="810"/>
      <c r="AW181" s="807">
        <f t="shared" si="217"/>
        <v>0</v>
      </c>
      <c r="AX181" s="802">
        <f t="shared" si="218"/>
        <v>0</v>
      </c>
    </row>
    <row r="182" spans="1:50" ht="15" hidden="1" customHeight="1" x14ac:dyDescent="0.55000000000000004">
      <c r="A182" s="407">
        <v>402</v>
      </c>
      <c r="B182" s="312" t="s">
        <v>179</v>
      </c>
      <c r="C182" s="315">
        <f>SUM(C183:C190)</f>
        <v>0</v>
      </c>
      <c r="D182" s="315">
        <f>SUM(D183:D190)</f>
        <v>0</v>
      </c>
      <c r="E182" s="329">
        <f>SUM(E183:E190)</f>
        <v>0</v>
      </c>
      <c r="F182" s="329"/>
      <c r="G182" s="329"/>
      <c r="H182" s="329">
        <f>SUM(H183:H190)</f>
        <v>0</v>
      </c>
      <c r="I182" s="316">
        <f t="shared" si="220"/>
        <v>0</v>
      </c>
      <c r="J182" s="317">
        <f>SUM(J183:J190)</f>
        <v>0</v>
      </c>
      <c r="K182" s="318">
        <f t="shared" ref="K182:W182" si="250">SUM(K183:K190)</f>
        <v>0</v>
      </c>
      <c r="L182" s="319">
        <f t="shared" si="250"/>
        <v>0</v>
      </c>
      <c r="M182" s="320">
        <f t="shared" si="250"/>
        <v>0</v>
      </c>
      <c r="N182" s="319">
        <f t="shared" si="250"/>
        <v>0</v>
      </c>
      <c r="O182" s="320">
        <f t="shared" si="250"/>
        <v>0</v>
      </c>
      <c r="P182" s="319">
        <f t="shared" si="250"/>
        <v>0</v>
      </c>
      <c r="Q182" s="320">
        <f t="shared" si="250"/>
        <v>0</v>
      </c>
      <c r="R182" s="319">
        <f t="shared" si="250"/>
        <v>0</v>
      </c>
      <c r="S182" s="320">
        <f t="shared" si="250"/>
        <v>0</v>
      </c>
      <c r="T182" s="319">
        <f>SUM(T183:T190)</f>
        <v>0</v>
      </c>
      <c r="U182" s="320">
        <f>SUM(U183:U190)</f>
        <v>0</v>
      </c>
      <c r="V182" s="321">
        <f t="shared" si="250"/>
        <v>0</v>
      </c>
      <c r="W182" s="319">
        <f t="shared" si="250"/>
        <v>0</v>
      </c>
      <c r="X182" s="321">
        <f t="shared" ref="X182:AA182" si="251">SUM(X183:X190)</f>
        <v>0</v>
      </c>
      <c r="Y182" s="319">
        <f t="shared" si="251"/>
        <v>0</v>
      </c>
      <c r="Z182" s="321">
        <f t="shared" si="251"/>
        <v>0</v>
      </c>
      <c r="AA182" s="319">
        <f t="shared" si="251"/>
        <v>0</v>
      </c>
      <c r="AB182" s="768"/>
      <c r="AC182" s="784"/>
      <c r="AD182" s="63">
        <f t="shared" si="223"/>
        <v>0</v>
      </c>
      <c r="AE182" s="315">
        <f>SUM(AE183:AE190)</f>
        <v>0</v>
      </c>
      <c r="AF182" s="316">
        <f t="shared" si="245"/>
        <v>0</v>
      </c>
      <c r="AG182" s="717">
        <f>SUM(AG183:AG190)</f>
        <v>0</v>
      </c>
      <c r="AH182" s="323">
        <f>SUM(AH183:AH190)</f>
        <v>0</v>
      </c>
      <c r="AI182" s="323">
        <f>SUM(AI183:AI190)</f>
        <v>0</v>
      </c>
      <c r="AJ182" s="323"/>
      <c r="AK182" s="323">
        <f>SUM(AK183:AK190)</f>
        <v>0</v>
      </c>
      <c r="AL182" s="526" t="e">
        <f t="shared" si="246"/>
        <v>#DIV/0!</v>
      </c>
      <c r="AM182" s="323">
        <f>SUM(AM183:AM190)</f>
        <v>0</v>
      </c>
      <c r="AN182" s="823" t="e">
        <f t="shared" si="247"/>
        <v>#DIV/0!</v>
      </c>
      <c r="AP182" s="361">
        <f>AF182+'[1]PPTO AL 31 DE JULIO  2016'!Z182</f>
        <v>0</v>
      </c>
      <c r="AQ182" s="361">
        <f>AG182+'[1]PPTO AL 31 DE JULIO  2016'!AA182</f>
        <v>0</v>
      </c>
      <c r="AR182" s="361">
        <f>AH182+'[1]PPTO AL 31 DE JULIO  2016'!AB182</f>
        <v>0</v>
      </c>
      <c r="AS182" s="369">
        <f>AK182+'[1]PPTO AL 31 DE JULIO  2016'!AC182</f>
        <v>0</v>
      </c>
      <c r="AT182" s="371" t="e">
        <f t="shared" si="248"/>
        <v>#DIV/0!</v>
      </c>
      <c r="AU182" s="371" t="e">
        <f t="shared" si="249"/>
        <v>#DIV/0!</v>
      </c>
      <c r="AV182" s="810"/>
      <c r="AW182" s="807">
        <f t="shared" si="217"/>
        <v>0</v>
      </c>
      <c r="AX182" s="802">
        <f t="shared" si="218"/>
        <v>0</v>
      </c>
    </row>
    <row r="183" spans="1:50" ht="15" hidden="1" customHeight="1" x14ac:dyDescent="0.55000000000000004">
      <c r="A183" s="412">
        <v>40201</v>
      </c>
      <c r="B183" s="700" t="s">
        <v>180</v>
      </c>
      <c r="C183" s="718">
        <v>0</v>
      </c>
      <c r="D183" s="718">
        <v>0</v>
      </c>
      <c r="E183" s="721"/>
      <c r="F183" s="721"/>
      <c r="G183" s="721"/>
      <c r="H183" s="721"/>
      <c r="I183" s="316">
        <f t="shared" si="220"/>
        <v>0</v>
      </c>
      <c r="J183" s="720">
        <v>0</v>
      </c>
      <c r="K183" s="325">
        <v>0</v>
      </c>
      <c r="L183" s="326">
        <v>0</v>
      </c>
      <c r="M183" s="327">
        <v>0</v>
      </c>
      <c r="N183" s="326">
        <v>0</v>
      </c>
      <c r="O183" s="327">
        <v>0</v>
      </c>
      <c r="P183" s="326">
        <v>0</v>
      </c>
      <c r="Q183" s="327">
        <v>0</v>
      </c>
      <c r="R183" s="326">
        <v>0</v>
      </c>
      <c r="S183" s="327">
        <v>0</v>
      </c>
      <c r="T183" s="326">
        <v>0</v>
      </c>
      <c r="U183" s="327">
        <v>0</v>
      </c>
      <c r="V183" s="328">
        <v>0</v>
      </c>
      <c r="W183" s="326">
        <v>0</v>
      </c>
      <c r="X183" s="328">
        <v>0</v>
      </c>
      <c r="Y183" s="326">
        <v>0</v>
      </c>
      <c r="Z183" s="328">
        <v>0</v>
      </c>
      <c r="AA183" s="326">
        <v>0</v>
      </c>
      <c r="AB183" s="326"/>
      <c r="AC183" s="785"/>
      <c r="AD183" s="63">
        <f t="shared" si="223"/>
        <v>0</v>
      </c>
      <c r="AE183" s="718">
        <v>0</v>
      </c>
      <c r="AF183" s="316">
        <f t="shared" si="245"/>
        <v>0</v>
      </c>
      <c r="AG183" s="718">
        <v>0</v>
      </c>
      <c r="AH183" s="316">
        <v>0</v>
      </c>
      <c r="AI183" s="316">
        <v>0</v>
      </c>
      <c r="AJ183" s="316"/>
      <c r="AK183" s="323">
        <v>0</v>
      </c>
      <c r="AL183" s="526" t="e">
        <f t="shared" si="246"/>
        <v>#DIV/0!</v>
      </c>
      <c r="AM183" s="316">
        <v>0</v>
      </c>
      <c r="AN183" s="823" t="e">
        <f t="shared" si="247"/>
        <v>#DIV/0!</v>
      </c>
      <c r="AP183" s="361">
        <f>AF183+'[1]PPTO AL 31 DE JULIO  2016'!Z183</f>
        <v>0</v>
      </c>
      <c r="AQ183" s="361">
        <f>AG183+'[1]PPTO AL 31 DE JULIO  2016'!AA183</f>
        <v>0</v>
      </c>
      <c r="AR183" s="361">
        <f>AH183+'[1]PPTO AL 31 DE JULIO  2016'!AB183</f>
        <v>0</v>
      </c>
      <c r="AS183" s="369">
        <f>AK183+'[1]PPTO AL 31 DE JULIO  2016'!AC183</f>
        <v>0</v>
      </c>
      <c r="AT183" s="371" t="e">
        <f t="shared" si="248"/>
        <v>#DIV/0!</v>
      </c>
      <c r="AU183" s="371" t="e">
        <f t="shared" si="249"/>
        <v>#DIV/0!</v>
      </c>
      <c r="AV183" s="810"/>
      <c r="AW183" s="807">
        <f t="shared" si="217"/>
        <v>0</v>
      </c>
      <c r="AX183" s="802">
        <f t="shared" si="218"/>
        <v>0</v>
      </c>
    </row>
    <row r="184" spans="1:50" ht="15" hidden="1" customHeight="1" x14ac:dyDescent="0.55000000000000004">
      <c r="A184" s="412">
        <v>40202</v>
      </c>
      <c r="B184" s="700" t="s">
        <v>181</v>
      </c>
      <c r="C184" s="718">
        <v>0</v>
      </c>
      <c r="D184" s="718">
        <v>0</v>
      </c>
      <c r="E184" s="721"/>
      <c r="F184" s="721"/>
      <c r="G184" s="721"/>
      <c r="H184" s="721"/>
      <c r="I184" s="316">
        <f t="shared" si="220"/>
        <v>0</v>
      </c>
      <c r="J184" s="720">
        <v>0</v>
      </c>
      <c r="K184" s="325">
        <v>0</v>
      </c>
      <c r="L184" s="326">
        <v>0</v>
      </c>
      <c r="M184" s="327">
        <v>0</v>
      </c>
      <c r="N184" s="326">
        <v>0</v>
      </c>
      <c r="O184" s="327">
        <v>0</v>
      </c>
      <c r="P184" s="326">
        <v>0</v>
      </c>
      <c r="Q184" s="327">
        <v>0</v>
      </c>
      <c r="R184" s="326">
        <v>0</v>
      </c>
      <c r="S184" s="327">
        <v>0</v>
      </c>
      <c r="T184" s="326">
        <v>0</v>
      </c>
      <c r="U184" s="327">
        <v>0</v>
      </c>
      <c r="V184" s="328">
        <v>0</v>
      </c>
      <c r="W184" s="326">
        <v>0</v>
      </c>
      <c r="X184" s="328">
        <v>0</v>
      </c>
      <c r="Y184" s="326">
        <v>0</v>
      </c>
      <c r="Z184" s="328">
        <v>0</v>
      </c>
      <c r="AA184" s="326">
        <v>0</v>
      </c>
      <c r="AB184" s="326"/>
      <c r="AC184" s="785"/>
      <c r="AD184" s="63">
        <f t="shared" si="223"/>
        <v>0</v>
      </c>
      <c r="AE184" s="718">
        <v>0</v>
      </c>
      <c r="AF184" s="316">
        <f t="shared" si="245"/>
        <v>0</v>
      </c>
      <c r="AG184" s="718">
        <v>0</v>
      </c>
      <c r="AH184" s="316">
        <v>0</v>
      </c>
      <c r="AI184" s="316">
        <v>0</v>
      </c>
      <c r="AJ184" s="316"/>
      <c r="AK184" s="323">
        <v>0</v>
      </c>
      <c r="AL184" s="526" t="e">
        <f t="shared" si="246"/>
        <v>#DIV/0!</v>
      </c>
      <c r="AM184" s="316">
        <v>0</v>
      </c>
      <c r="AN184" s="823" t="e">
        <f t="shared" si="247"/>
        <v>#DIV/0!</v>
      </c>
      <c r="AP184" s="361">
        <f>AF184+'[1]PPTO AL 31 DE JULIO  2016'!Z184</f>
        <v>0</v>
      </c>
      <c r="AQ184" s="361">
        <f>AG184+'[1]PPTO AL 31 DE JULIO  2016'!AA184</f>
        <v>0</v>
      </c>
      <c r="AR184" s="361">
        <f>AH184+'[1]PPTO AL 31 DE JULIO  2016'!AB184</f>
        <v>0</v>
      </c>
      <c r="AS184" s="369">
        <f>AK184+'[1]PPTO AL 31 DE JULIO  2016'!AC184</f>
        <v>0</v>
      </c>
      <c r="AT184" s="371" t="e">
        <f t="shared" si="248"/>
        <v>#DIV/0!</v>
      </c>
      <c r="AU184" s="371" t="e">
        <f t="shared" si="249"/>
        <v>#DIV/0!</v>
      </c>
      <c r="AV184" s="810"/>
      <c r="AW184" s="807">
        <f t="shared" si="217"/>
        <v>0</v>
      </c>
      <c r="AX184" s="802">
        <f t="shared" si="218"/>
        <v>0</v>
      </c>
    </row>
    <row r="185" spans="1:50" ht="15" hidden="1" customHeight="1" x14ac:dyDescent="0.55000000000000004">
      <c r="A185" s="412">
        <v>40203</v>
      </c>
      <c r="B185" s="700" t="s">
        <v>182</v>
      </c>
      <c r="C185" s="718">
        <v>0</v>
      </c>
      <c r="D185" s="718">
        <v>0</v>
      </c>
      <c r="E185" s="721"/>
      <c r="F185" s="721"/>
      <c r="G185" s="721"/>
      <c r="H185" s="721"/>
      <c r="I185" s="316">
        <f t="shared" si="220"/>
        <v>0</v>
      </c>
      <c r="J185" s="720">
        <v>0</v>
      </c>
      <c r="K185" s="325">
        <v>0</v>
      </c>
      <c r="L185" s="326">
        <v>0</v>
      </c>
      <c r="M185" s="327">
        <v>0</v>
      </c>
      <c r="N185" s="326">
        <v>0</v>
      </c>
      <c r="O185" s="327">
        <v>0</v>
      </c>
      <c r="P185" s="326">
        <v>0</v>
      </c>
      <c r="Q185" s="327">
        <v>0</v>
      </c>
      <c r="R185" s="326">
        <v>0</v>
      </c>
      <c r="S185" s="327">
        <v>0</v>
      </c>
      <c r="T185" s="326">
        <v>0</v>
      </c>
      <c r="U185" s="327">
        <v>0</v>
      </c>
      <c r="V185" s="328">
        <v>0</v>
      </c>
      <c r="W185" s="326">
        <v>0</v>
      </c>
      <c r="X185" s="328">
        <v>0</v>
      </c>
      <c r="Y185" s="326">
        <v>0</v>
      </c>
      <c r="Z185" s="328">
        <v>0</v>
      </c>
      <c r="AA185" s="326">
        <v>0</v>
      </c>
      <c r="AB185" s="326"/>
      <c r="AC185" s="785"/>
      <c r="AD185" s="63">
        <f t="shared" si="223"/>
        <v>0</v>
      </c>
      <c r="AE185" s="718">
        <v>0</v>
      </c>
      <c r="AF185" s="316">
        <f t="shared" si="245"/>
        <v>0</v>
      </c>
      <c r="AG185" s="718">
        <v>0</v>
      </c>
      <c r="AH185" s="316">
        <v>0</v>
      </c>
      <c r="AI185" s="316">
        <v>0</v>
      </c>
      <c r="AJ185" s="316"/>
      <c r="AK185" s="323">
        <v>0</v>
      </c>
      <c r="AL185" s="526" t="e">
        <f t="shared" si="246"/>
        <v>#DIV/0!</v>
      </c>
      <c r="AM185" s="316">
        <v>0</v>
      </c>
      <c r="AN185" s="823" t="e">
        <f t="shared" si="247"/>
        <v>#DIV/0!</v>
      </c>
      <c r="AP185" s="361">
        <f>AF185+'[1]PPTO AL 31 DE JULIO  2016'!Z185</f>
        <v>0</v>
      </c>
      <c r="AQ185" s="361">
        <f>AG185+'[1]PPTO AL 31 DE JULIO  2016'!AA185</f>
        <v>0</v>
      </c>
      <c r="AR185" s="361">
        <f>AH185+'[1]PPTO AL 31 DE JULIO  2016'!AB185</f>
        <v>0</v>
      </c>
      <c r="AS185" s="369">
        <f>AK185+'[1]PPTO AL 31 DE JULIO  2016'!AC185</f>
        <v>0</v>
      </c>
      <c r="AT185" s="371" t="e">
        <f t="shared" si="248"/>
        <v>#DIV/0!</v>
      </c>
      <c r="AU185" s="371" t="e">
        <f t="shared" si="249"/>
        <v>#DIV/0!</v>
      </c>
      <c r="AV185" s="810"/>
      <c r="AW185" s="807">
        <f t="shared" si="217"/>
        <v>0</v>
      </c>
      <c r="AX185" s="802">
        <f t="shared" si="218"/>
        <v>0</v>
      </c>
    </row>
    <row r="186" spans="1:50" ht="15" hidden="1" customHeight="1" x14ac:dyDescent="0.55000000000000004">
      <c r="A186" s="412">
        <v>40204</v>
      </c>
      <c r="B186" s="700" t="s">
        <v>183</v>
      </c>
      <c r="C186" s="718">
        <v>0</v>
      </c>
      <c r="D186" s="718">
        <v>0</v>
      </c>
      <c r="E186" s="721"/>
      <c r="F186" s="721"/>
      <c r="G186" s="721"/>
      <c r="H186" s="721"/>
      <c r="I186" s="316">
        <f t="shared" si="220"/>
        <v>0</v>
      </c>
      <c r="J186" s="720">
        <v>0</v>
      </c>
      <c r="K186" s="325">
        <v>0</v>
      </c>
      <c r="L186" s="326">
        <v>0</v>
      </c>
      <c r="M186" s="327">
        <v>0</v>
      </c>
      <c r="N186" s="326">
        <v>0</v>
      </c>
      <c r="O186" s="327">
        <v>0</v>
      </c>
      <c r="P186" s="326">
        <v>0</v>
      </c>
      <c r="Q186" s="327">
        <v>0</v>
      </c>
      <c r="R186" s="326">
        <v>0</v>
      </c>
      <c r="S186" s="327">
        <v>0</v>
      </c>
      <c r="T186" s="326">
        <v>0</v>
      </c>
      <c r="U186" s="327">
        <v>0</v>
      </c>
      <c r="V186" s="328">
        <v>0</v>
      </c>
      <c r="W186" s="326">
        <v>0</v>
      </c>
      <c r="X186" s="328">
        <v>0</v>
      </c>
      <c r="Y186" s="326">
        <v>0</v>
      </c>
      <c r="Z186" s="328">
        <v>0</v>
      </c>
      <c r="AA186" s="326">
        <v>0</v>
      </c>
      <c r="AB186" s="326"/>
      <c r="AC186" s="785"/>
      <c r="AD186" s="63">
        <f t="shared" si="223"/>
        <v>0</v>
      </c>
      <c r="AE186" s="718">
        <v>0</v>
      </c>
      <c r="AF186" s="316">
        <f t="shared" si="245"/>
        <v>0</v>
      </c>
      <c r="AG186" s="718">
        <v>0</v>
      </c>
      <c r="AH186" s="316">
        <v>0</v>
      </c>
      <c r="AI186" s="316">
        <v>0</v>
      </c>
      <c r="AJ186" s="316"/>
      <c r="AK186" s="323">
        <v>0</v>
      </c>
      <c r="AL186" s="526" t="e">
        <f t="shared" si="246"/>
        <v>#DIV/0!</v>
      </c>
      <c r="AM186" s="316">
        <v>0</v>
      </c>
      <c r="AN186" s="823" t="e">
        <f t="shared" si="247"/>
        <v>#DIV/0!</v>
      </c>
      <c r="AP186" s="361">
        <f>AF186+'[1]PPTO AL 31 DE JULIO  2016'!Z186</f>
        <v>0</v>
      </c>
      <c r="AQ186" s="361">
        <f>AG186+'[1]PPTO AL 31 DE JULIO  2016'!AA186</f>
        <v>0</v>
      </c>
      <c r="AR186" s="361">
        <f>AH186+'[1]PPTO AL 31 DE JULIO  2016'!AB186</f>
        <v>0</v>
      </c>
      <c r="AS186" s="369">
        <f>AK186+'[1]PPTO AL 31 DE JULIO  2016'!AC186</f>
        <v>0</v>
      </c>
      <c r="AT186" s="371" t="e">
        <f t="shared" si="248"/>
        <v>#DIV/0!</v>
      </c>
      <c r="AU186" s="371" t="e">
        <f t="shared" si="249"/>
        <v>#DIV/0!</v>
      </c>
      <c r="AV186" s="810"/>
      <c r="AW186" s="807">
        <f t="shared" si="217"/>
        <v>0</v>
      </c>
      <c r="AX186" s="802">
        <f t="shared" si="218"/>
        <v>0</v>
      </c>
    </row>
    <row r="187" spans="1:50" ht="15" hidden="1" customHeight="1" x14ac:dyDescent="0.55000000000000004">
      <c r="A187" s="412">
        <v>40205</v>
      </c>
      <c r="B187" s="700" t="s">
        <v>184</v>
      </c>
      <c r="C187" s="718">
        <v>0</v>
      </c>
      <c r="D187" s="718">
        <v>0</v>
      </c>
      <c r="E187" s="721"/>
      <c r="F187" s="721"/>
      <c r="G187" s="721"/>
      <c r="H187" s="721"/>
      <c r="I187" s="316">
        <f t="shared" si="220"/>
        <v>0</v>
      </c>
      <c r="J187" s="720">
        <v>0</v>
      </c>
      <c r="K187" s="325">
        <v>0</v>
      </c>
      <c r="L187" s="326">
        <v>0</v>
      </c>
      <c r="M187" s="327">
        <v>0</v>
      </c>
      <c r="N187" s="326">
        <v>0</v>
      </c>
      <c r="O187" s="327">
        <v>0</v>
      </c>
      <c r="P187" s="326">
        <v>0</v>
      </c>
      <c r="Q187" s="327">
        <v>0</v>
      </c>
      <c r="R187" s="326">
        <v>0</v>
      </c>
      <c r="S187" s="327">
        <v>0</v>
      </c>
      <c r="T187" s="326">
        <v>0</v>
      </c>
      <c r="U187" s="327">
        <v>0</v>
      </c>
      <c r="V187" s="328">
        <v>0</v>
      </c>
      <c r="W187" s="326">
        <v>0</v>
      </c>
      <c r="X187" s="328">
        <v>0</v>
      </c>
      <c r="Y187" s="326">
        <v>0</v>
      </c>
      <c r="Z187" s="328">
        <v>0</v>
      </c>
      <c r="AA187" s="326">
        <v>0</v>
      </c>
      <c r="AB187" s="326"/>
      <c r="AC187" s="785"/>
      <c r="AD187" s="63">
        <f t="shared" si="223"/>
        <v>0</v>
      </c>
      <c r="AE187" s="718">
        <v>0</v>
      </c>
      <c r="AF187" s="316">
        <f t="shared" si="245"/>
        <v>0</v>
      </c>
      <c r="AG187" s="718">
        <v>0</v>
      </c>
      <c r="AH187" s="316">
        <v>0</v>
      </c>
      <c r="AI187" s="316">
        <v>0</v>
      </c>
      <c r="AJ187" s="316"/>
      <c r="AK187" s="323">
        <v>0</v>
      </c>
      <c r="AL187" s="526" t="e">
        <f t="shared" si="246"/>
        <v>#DIV/0!</v>
      </c>
      <c r="AM187" s="316">
        <v>0</v>
      </c>
      <c r="AN187" s="823" t="e">
        <f t="shared" si="247"/>
        <v>#DIV/0!</v>
      </c>
      <c r="AP187" s="361">
        <f>AF187+'[1]PPTO AL 31 DE JULIO  2016'!Z187</f>
        <v>0</v>
      </c>
      <c r="AQ187" s="361">
        <f>AG187+'[1]PPTO AL 31 DE JULIO  2016'!AA187</f>
        <v>0</v>
      </c>
      <c r="AR187" s="361">
        <f>AH187+'[1]PPTO AL 31 DE JULIO  2016'!AB187</f>
        <v>0</v>
      </c>
      <c r="AS187" s="369">
        <f>AK187+'[1]PPTO AL 31 DE JULIO  2016'!AC187</f>
        <v>0</v>
      </c>
      <c r="AT187" s="371" t="e">
        <f t="shared" si="248"/>
        <v>#DIV/0!</v>
      </c>
      <c r="AU187" s="371" t="e">
        <f t="shared" si="249"/>
        <v>#DIV/0!</v>
      </c>
      <c r="AV187" s="810"/>
      <c r="AW187" s="807">
        <f t="shared" si="217"/>
        <v>0</v>
      </c>
      <c r="AX187" s="802">
        <f t="shared" si="218"/>
        <v>0</v>
      </c>
    </row>
    <row r="188" spans="1:50" ht="15" hidden="1" customHeight="1" x14ac:dyDescent="0.55000000000000004">
      <c r="A188" s="412">
        <v>40206</v>
      </c>
      <c r="B188" s="700" t="s">
        <v>185</v>
      </c>
      <c r="C188" s="718">
        <v>0</v>
      </c>
      <c r="D188" s="718">
        <v>0</v>
      </c>
      <c r="E188" s="721"/>
      <c r="F188" s="721"/>
      <c r="G188" s="721"/>
      <c r="H188" s="721"/>
      <c r="I188" s="316">
        <f t="shared" si="220"/>
        <v>0</v>
      </c>
      <c r="J188" s="720">
        <v>0</v>
      </c>
      <c r="K188" s="325">
        <v>0</v>
      </c>
      <c r="L188" s="326">
        <v>0</v>
      </c>
      <c r="M188" s="327">
        <v>0</v>
      </c>
      <c r="N188" s="326">
        <v>0</v>
      </c>
      <c r="O188" s="327">
        <v>0</v>
      </c>
      <c r="P188" s="326">
        <v>0</v>
      </c>
      <c r="Q188" s="327">
        <v>0</v>
      </c>
      <c r="R188" s="326">
        <v>0</v>
      </c>
      <c r="S188" s="327">
        <v>0</v>
      </c>
      <c r="T188" s="326">
        <v>0</v>
      </c>
      <c r="U188" s="327">
        <v>0</v>
      </c>
      <c r="V188" s="328">
        <v>0</v>
      </c>
      <c r="W188" s="326">
        <v>0</v>
      </c>
      <c r="X188" s="328">
        <v>0</v>
      </c>
      <c r="Y188" s="326">
        <v>0</v>
      </c>
      <c r="Z188" s="328">
        <v>0</v>
      </c>
      <c r="AA188" s="326">
        <v>0</v>
      </c>
      <c r="AB188" s="326"/>
      <c r="AC188" s="785"/>
      <c r="AD188" s="63">
        <f t="shared" si="223"/>
        <v>0</v>
      </c>
      <c r="AE188" s="718">
        <v>0</v>
      </c>
      <c r="AF188" s="316">
        <f t="shared" si="245"/>
        <v>0</v>
      </c>
      <c r="AG188" s="718">
        <v>0</v>
      </c>
      <c r="AH188" s="316">
        <v>0</v>
      </c>
      <c r="AI188" s="316">
        <v>0</v>
      </c>
      <c r="AJ188" s="316"/>
      <c r="AK188" s="323">
        <v>0</v>
      </c>
      <c r="AL188" s="526" t="e">
        <f t="shared" si="246"/>
        <v>#DIV/0!</v>
      </c>
      <c r="AM188" s="316">
        <v>0</v>
      </c>
      <c r="AN188" s="823" t="e">
        <f t="shared" si="247"/>
        <v>#DIV/0!</v>
      </c>
      <c r="AP188" s="361">
        <f>AF188+'[1]PPTO AL 31 DE JULIO  2016'!Z188</f>
        <v>0</v>
      </c>
      <c r="AQ188" s="361">
        <f>AG188+'[1]PPTO AL 31 DE JULIO  2016'!AA188</f>
        <v>0</v>
      </c>
      <c r="AR188" s="361">
        <f>AH188+'[1]PPTO AL 31 DE JULIO  2016'!AB188</f>
        <v>0</v>
      </c>
      <c r="AS188" s="369">
        <f>AK188+'[1]PPTO AL 31 DE JULIO  2016'!AC188</f>
        <v>0</v>
      </c>
      <c r="AT188" s="371" t="e">
        <f t="shared" si="248"/>
        <v>#DIV/0!</v>
      </c>
      <c r="AU188" s="371" t="e">
        <f t="shared" si="249"/>
        <v>#DIV/0!</v>
      </c>
      <c r="AV188" s="810"/>
      <c r="AW188" s="807">
        <f t="shared" si="217"/>
        <v>0</v>
      </c>
      <c r="AX188" s="802">
        <f t="shared" si="218"/>
        <v>0</v>
      </c>
    </row>
    <row r="189" spans="1:50" ht="15" hidden="1" customHeight="1" x14ac:dyDescent="0.55000000000000004">
      <c r="A189" s="412">
        <v>40207</v>
      </c>
      <c r="B189" s="700" t="s">
        <v>186</v>
      </c>
      <c r="C189" s="718">
        <v>0</v>
      </c>
      <c r="D189" s="718">
        <v>0</v>
      </c>
      <c r="E189" s="721"/>
      <c r="F189" s="721"/>
      <c r="G189" s="721"/>
      <c r="H189" s="721"/>
      <c r="I189" s="316">
        <f t="shared" si="220"/>
        <v>0</v>
      </c>
      <c r="J189" s="720">
        <v>0</v>
      </c>
      <c r="K189" s="325">
        <v>0</v>
      </c>
      <c r="L189" s="326">
        <v>0</v>
      </c>
      <c r="M189" s="327">
        <v>0</v>
      </c>
      <c r="N189" s="326">
        <v>0</v>
      </c>
      <c r="O189" s="327">
        <v>0</v>
      </c>
      <c r="P189" s="326">
        <v>0</v>
      </c>
      <c r="Q189" s="327">
        <v>0</v>
      </c>
      <c r="R189" s="326">
        <v>0</v>
      </c>
      <c r="S189" s="327">
        <v>0</v>
      </c>
      <c r="T189" s="326">
        <v>0</v>
      </c>
      <c r="U189" s="327">
        <v>0</v>
      </c>
      <c r="V189" s="328">
        <v>0</v>
      </c>
      <c r="W189" s="326">
        <v>0</v>
      </c>
      <c r="X189" s="328">
        <v>0</v>
      </c>
      <c r="Y189" s="326">
        <v>0</v>
      </c>
      <c r="Z189" s="328">
        <v>0</v>
      </c>
      <c r="AA189" s="326">
        <v>0</v>
      </c>
      <c r="AB189" s="326"/>
      <c r="AC189" s="785"/>
      <c r="AD189" s="63">
        <f t="shared" si="223"/>
        <v>0</v>
      </c>
      <c r="AE189" s="718">
        <v>0</v>
      </c>
      <c r="AF189" s="316">
        <f t="shared" si="245"/>
        <v>0</v>
      </c>
      <c r="AG189" s="718">
        <v>0</v>
      </c>
      <c r="AH189" s="316">
        <v>0</v>
      </c>
      <c r="AI189" s="316">
        <v>0</v>
      </c>
      <c r="AJ189" s="316"/>
      <c r="AK189" s="323">
        <v>0</v>
      </c>
      <c r="AL189" s="526" t="e">
        <f t="shared" si="246"/>
        <v>#DIV/0!</v>
      </c>
      <c r="AM189" s="316">
        <v>0</v>
      </c>
      <c r="AN189" s="823" t="e">
        <f t="shared" si="247"/>
        <v>#DIV/0!</v>
      </c>
      <c r="AP189" s="361">
        <f>AF189+'[1]PPTO AL 31 DE JULIO  2016'!Z189</f>
        <v>0</v>
      </c>
      <c r="AQ189" s="361">
        <f>AG189+'[1]PPTO AL 31 DE JULIO  2016'!AA189</f>
        <v>0</v>
      </c>
      <c r="AR189" s="361">
        <f>AH189+'[1]PPTO AL 31 DE JULIO  2016'!AB189</f>
        <v>0</v>
      </c>
      <c r="AS189" s="369">
        <f>AK189+'[1]PPTO AL 31 DE JULIO  2016'!AC189</f>
        <v>0</v>
      </c>
      <c r="AT189" s="371" t="e">
        <f t="shared" si="248"/>
        <v>#DIV/0!</v>
      </c>
      <c r="AU189" s="371" t="e">
        <f t="shared" si="249"/>
        <v>#DIV/0!</v>
      </c>
      <c r="AV189" s="810"/>
      <c r="AW189" s="807">
        <f t="shared" si="217"/>
        <v>0</v>
      </c>
      <c r="AX189" s="802">
        <f t="shared" si="218"/>
        <v>0</v>
      </c>
    </row>
    <row r="190" spans="1:50" ht="15" hidden="1" customHeight="1" x14ac:dyDescent="0.55000000000000004">
      <c r="A190" s="412">
        <v>40208</v>
      </c>
      <c r="B190" s="700" t="s">
        <v>187</v>
      </c>
      <c r="C190" s="718">
        <v>0</v>
      </c>
      <c r="D190" s="718">
        <v>0</v>
      </c>
      <c r="E190" s="721"/>
      <c r="F190" s="721"/>
      <c r="G190" s="721"/>
      <c r="H190" s="721"/>
      <c r="I190" s="316">
        <f t="shared" si="220"/>
        <v>0</v>
      </c>
      <c r="J190" s="720">
        <v>0</v>
      </c>
      <c r="K190" s="325">
        <v>0</v>
      </c>
      <c r="L190" s="326">
        <v>0</v>
      </c>
      <c r="M190" s="327">
        <v>0</v>
      </c>
      <c r="N190" s="326">
        <v>0</v>
      </c>
      <c r="O190" s="327">
        <v>0</v>
      </c>
      <c r="P190" s="326">
        <v>0</v>
      </c>
      <c r="Q190" s="327">
        <v>0</v>
      </c>
      <c r="R190" s="326">
        <v>0</v>
      </c>
      <c r="S190" s="327">
        <v>0</v>
      </c>
      <c r="T190" s="326">
        <v>0</v>
      </c>
      <c r="U190" s="327">
        <v>0</v>
      </c>
      <c r="V190" s="328">
        <v>0</v>
      </c>
      <c r="W190" s="326">
        <v>0</v>
      </c>
      <c r="X190" s="328">
        <v>0</v>
      </c>
      <c r="Y190" s="326">
        <v>0</v>
      </c>
      <c r="Z190" s="328">
        <v>0</v>
      </c>
      <c r="AA190" s="326">
        <v>0</v>
      </c>
      <c r="AB190" s="326"/>
      <c r="AC190" s="785"/>
      <c r="AD190" s="63">
        <f t="shared" si="223"/>
        <v>0</v>
      </c>
      <c r="AE190" s="718">
        <v>0</v>
      </c>
      <c r="AF190" s="316">
        <f t="shared" si="245"/>
        <v>0</v>
      </c>
      <c r="AG190" s="718">
        <v>0</v>
      </c>
      <c r="AH190" s="316">
        <v>0</v>
      </c>
      <c r="AI190" s="316">
        <v>0</v>
      </c>
      <c r="AJ190" s="316"/>
      <c r="AK190" s="323">
        <v>0</v>
      </c>
      <c r="AL190" s="526" t="e">
        <f t="shared" si="246"/>
        <v>#DIV/0!</v>
      </c>
      <c r="AM190" s="316">
        <v>0</v>
      </c>
      <c r="AN190" s="823" t="e">
        <f t="shared" si="247"/>
        <v>#DIV/0!</v>
      </c>
      <c r="AP190" s="361">
        <f>AF190+'[1]PPTO AL 31 DE JULIO  2016'!Z190</f>
        <v>0</v>
      </c>
      <c r="AQ190" s="361">
        <f>AG190+'[1]PPTO AL 31 DE JULIO  2016'!AA190</f>
        <v>0</v>
      </c>
      <c r="AR190" s="361">
        <f>AH190+'[1]PPTO AL 31 DE JULIO  2016'!AB190</f>
        <v>0</v>
      </c>
      <c r="AS190" s="369">
        <f>AK190+'[1]PPTO AL 31 DE JULIO  2016'!AC190</f>
        <v>0</v>
      </c>
      <c r="AT190" s="371" t="e">
        <f t="shared" si="248"/>
        <v>#DIV/0!</v>
      </c>
      <c r="AU190" s="371" t="e">
        <f t="shared" si="249"/>
        <v>#DIV/0!</v>
      </c>
      <c r="AV190" s="810"/>
      <c r="AW190" s="807">
        <f t="shared" si="217"/>
        <v>0</v>
      </c>
      <c r="AX190" s="802">
        <f t="shared" si="218"/>
        <v>0</v>
      </c>
    </row>
    <row r="191" spans="1:50" ht="15" hidden="1" customHeight="1" x14ac:dyDescent="0.55000000000000004">
      <c r="A191" s="407">
        <v>499</v>
      </c>
      <c r="B191" s="312" t="s">
        <v>188</v>
      </c>
      <c r="C191" s="315">
        <f>SUM(C192:C193)</f>
        <v>0</v>
      </c>
      <c r="D191" s="315">
        <f>SUM(D192:D193)</f>
        <v>0</v>
      </c>
      <c r="E191" s="329">
        <f>SUM(E192:E193)</f>
        <v>0</v>
      </c>
      <c r="F191" s="329"/>
      <c r="G191" s="329"/>
      <c r="H191" s="329">
        <f>SUM(H192:H193)</f>
        <v>0</v>
      </c>
      <c r="I191" s="316">
        <f t="shared" si="220"/>
        <v>0</v>
      </c>
      <c r="J191" s="317">
        <f>SUM(J192:J193)</f>
        <v>0</v>
      </c>
      <c r="K191" s="318">
        <f t="shared" ref="K191:W191" si="252">SUM(K192:K193)</f>
        <v>0</v>
      </c>
      <c r="L191" s="319">
        <f t="shared" si="252"/>
        <v>0</v>
      </c>
      <c r="M191" s="320">
        <f t="shared" si="252"/>
        <v>0</v>
      </c>
      <c r="N191" s="319">
        <f t="shared" si="252"/>
        <v>0</v>
      </c>
      <c r="O191" s="320">
        <f t="shared" si="252"/>
        <v>0</v>
      </c>
      <c r="P191" s="319">
        <f t="shared" si="252"/>
        <v>0</v>
      </c>
      <c r="Q191" s="320">
        <f t="shared" si="252"/>
        <v>0</v>
      </c>
      <c r="R191" s="319">
        <f t="shared" si="252"/>
        <v>0</v>
      </c>
      <c r="S191" s="320">
        <f t="shared" si="252"/>
        <v>0</v>
      </c>
      <c r="T191" s="319">
        <f>SUM(T192:T193)</f>
        <v>0</v>
      </c>
      <c r="U191" s="320">
        <f>SUM(U192:U193)</f>
        <v>0</v>
      </c>
      <c r="V191" s="321">
        <f t="shared" si="252"/>
        <v>0</v>
      </c>
      <c r="W191" s="319">
        <f t="shared" si="252"/>
        <v>0</v>
      </c>
      <c r="X191" s="321">
        <f t="shared" ref="X191:AA191" si="253">SUM(X192:X193)</f>
        <v>0</v>
      </c>
      <c r="Y191" s="319">
        <f t="shared" si="253"/>
        <v>0</v>
      </c>
      <c r="Z191" s="321">
        <f t="shared" si="253"/>
        <v>0</v>
      </c>
      <c r="AA191" s="319">
        <f t="shared" si="253"/>
        <v>0</v>
      </c>
      <c r="AB191" s="768"/>
      <c r="AC191" s="784"/>
      <c r="AD191" s="63">
        <f t="shared" si="223"/>
        <v>0</v>
      </c>
      <c r="AE191" s="315">
        <f>SUM(AE192:AE193)</f>
        <v>0</v>
      </c>
      <c r="AF191" s="316">
        <f t="shared" si="245"/>
        <v>0</v>
      </c>
      <c r="AG191" s="717">
        <f>SUM(AG192:AG193)</f>
        <v>0</v>
      </c>
      <c r="AH191" s="323">
        <f>SUM(AH192:AH193)</f>
        <v>0</v>
      </c>
      <c r="AI191" s="323">
        <f>SUM(AI192:AI193)</f>
        <v>0</v>
      </c>
      <c r="AJ191" s="323"/>
      <c r="AK191" s="323">
        <f>SUM(AK192:AK193)</f>
        <v>0</v>
      </c>
      <c r="AL191" s="526" t="e">
        <f t="shared" si="246"/>
        <v>#DIV/0!</v>
      </c>
      <c r="AM191" s="323">
        <f>SUM(AM192:AM193)</f>
        <v>0</v>
      </c>
      <c r="AN191" s="823" t="e">
        <f t="shared" si="247"/>
        <v>#DIV/0!</v>
      </c>
      <c r="AP191" s="361">
        <f>AF191+'[1]PPTO AL 31 DE JULIO  2016'!Z191</f>
        <v>0</v>
      </c>
      <c r="AQ191" s="361">
        <f>AG191+'[1]PPTO AL 31 DE JULIO  2016'!AA191</f>
        <v>0</v>
      </c>
      <c r="AR191" s="361">
        <f>AH191+'[1]PPTO AL 31 DE JULIO  2016'!AB191</f>
        <v>0</v>
      </c>
      <c r="AS191" s="369">
        <f>AK191+'[1]PPTO AL 31 DE JULIO  2016'!AC191</f>
        <v>0</v>
      </c>
      <c r="AT191" s="371" t="e">
        <f t="shared" si="248"/>
        <v>#DIV/0!</v>
      </c>
      <c r="AU191" s="371" t="e">
        <f t="shared" si="249"/>
        <v>#DIV/0!</v>
      </c>
      <c r="AV191" s="810"/>
      <c r="AW191" s="807">
        <f t="shared" si="217"/>
        <v>0</v>
      </c>
      <c r="AX191" s="802">
        <f t="shared" si="218"/>
        <v>0</v>
      </c>
    </row>
    <row r="192" spans="1:50" ht="15" hidden="1" customHeight="1" x14ac:dyDescent="0.55000000000000004">
      <c r="A192" s="412">
        <v>49901</v>
      </c>
      <c r="B192" s="700" t="s">
        <v>189</v>
      </c>
      <c r="C192" s="718">
        <v>0</v>
      </c>
      <c r="D192" s="718">
        <v>0</v>
      </c>
      <c r="E192" s="721"/>
      <c r="F192" s="721"/>
      <c r="G192" s="721"/>
      <c r="H192" s="721"/>
      <c r="I192" s="316">
        <f t="shared" si="220"/>
        <v>0</v>
      </c>
      <c r="J192" s="720">
        <v>0</v>
      </c>
      <c r="K192" s="325">
        <v>0</v>
      </c>
      <c r="L192" s="326">
        <v>0</v>
      </c>
      <c r="M192" s="327">
        <v>0</v>
      </c>
      <c r="N192" s="326">
        <v>0</v>
      </c>
      <c r="O192" s="327">
        <v>0</v>
      </c>
      <c r="P192" s="326">
        <v>0</v>
      </c>
      <c r="Q192" s="327">
        <v>0</v>
      </c>
      <c r="R192" s="326">
        <v>0</v>
      </c>
      <c r="S192" s="327">
        <v>0</v>
      </c>
      <c r="T192" s="326">
        <v>0</v>
      </c>
      <c r="U192" s="327">
        <v>0</v>
      </c>
      <c r="V192" s="328">
        <v>0</v>
      </c>
      <c r="W192" s="326">
        <v>0</v>
      </c>
      <c r="X192" s="328">
        <v>0</v>
      </c>
      <c r="Y192" s="326">
        <v>0</v>
      </c>
      <c r="Z192" s="328">
        <v>0</v>
      </c>
      <c r="AA192" s="326">
        <v>0</v>
      </c>
      <c r="AB192" s="326"/>
      <c r="AC192" s="785"/>
      <c r="AD192" s="63">
        <f t="shared" si="223"/>
        <v>0</v>
      </c>
      <c r="AE192" s="718">
        <v>0</v>
      </c>
      <c r="AF192" s="316">
        <f t="shared" si="245"/>
        <v>0</v>
      </c>
      <c r="AG192" s="718">
        <v>0</v>
      </c>
      <c r="AH192" s="316">
        <v>0</v>
      </c>
      <c r="AI192" s="316">
        <v>0</v>
      </c>
      <c r="AJ192" s="316"/>
      <c r="AK192" s="323">
        <v>0</v>
      </c>
      <c r="AL192" s="526" t="e">
        <f t="shared" si="246"/>
        <v>#DIV/0!</v>
      </c>
      <c r="AM192" s="316">
        <v>0</v>
      </c>
      <c r="AN192" s="823" t="e">
        <f t="shared" si="247"/>
        <v>#DIV/0!</v>
      </c>
      <c r="AP192" s="361">
        <f>AF192+'[1]PPTO AL 31 DE JULIO  2016'!Z192</f>
        <v>0</v>
      </c>
      <c r="AQ192" s="361">
        <f>AG192+'[1]PPTO AL 31 DE JULIO  2016'!AA192</f>
        <v>0</v>
      </c>
      <c r="AR192" s="361">
        <f>AH192+'[1]PPTO AL 31 DE JULIO  2016'!AB192</f>
        <v>0</v>
      </c>
      <c r="AS192" s="369">
        <f>AK192+'[1]PPTO AL 31 DE JULIO  2016'!AC192</f>
        <v>0</v>
      </c>
      <c r="AT192" s="371" t="e">
        <f t="shared" si="248"/>
        <v>#DIV/0!</v>
      </c>
      <c r="AU192" s="371" t="e">
        <f t="shared" si="249"/>
        <v>#DIV/0!</v>
      </c>
      <c r="AV192" s="810"/>
      <c r="AW192" s="807">
        <f t="shared" si="217"/>
        <v>0</v>
      </c>
      <c r="AX192" s="802">
        <f t="shared" si="218"/>
        <v>0</v>
      </c>
    </row>
    <row r="193" spans="1:51" ht="15" hidden="1" customHeight="1" x14ac:dyDescent="0.55000000000000004">
      <c r="A193" s="412">
        <v>49999</v>
      </c>
      <c r="B193" s="700" t="s">
        <v>190</v>
      </c>
      <c r="C193" s="718">
        <v>0</v>
      </c>
      <c r="D193" s="718">
        <v>0</v>
      </c>
      <c r="E193" s="721"/>
      <c r="F193" s="721"/>
      <c r="G193" s="721"/>
      <c r="H193" s="721"/>
      <c r="I193" s="316">
        <f t="shared" si="220"/>
        <v>0</v>
      </c>
      <c r="J193" s="720">
        <v>0</v>
      </c>
      <c r="K193" s="325">
        <v>0</v>
      </c>
      <c r="L193" s="326">
        <v>0</v>
      </c>
      <c r="M193" s="327">
        <v>0</v>
      </c>
      <c r="N193" s="326">
        <v>0</v>
      </c>
      <c r="O193" s="327">
        <v>0</v>
      </c>
      <c r="P193" s="326">
        <v>0</v>
      </c>
      <c r="Q193" s="327">
        <v>0</v>
      </c>
      <c r="R193" s="326">
        <v>0</v>
      </c>
      <c r="S193" s="327">
        <v>0</v>
      </c>
      <c r="T193" s="326">
        <v>0</v>
      </c>
      <c r="U193" s="327">
        <v>0</v>
      </c>
      <c r="V193" s="328">
        <v>0</v>
      </c>
      <c r="W193" s="326">
        <v>0</v>
      </c>
      <c r="X193" s="328">
        <v>0</v>
      </c>
      <c r="Y193" s="326">
        <v>0</v>
      </c>
      <c r="Z193" s="328">
        <v>0</v>
      </c>
      <c r="AA193" s="326">
        <v>0</v>
      </c>
      <c r="AB193" s="326"/>
      <c r="AC193" s="785"/>
      <c r="AD193" s="63">
        <f t="shared" si="223"/>
        <v>0</v>
      </c>
      <c r="AE193" s="718">
        <v>0</v>
      </c>
      <c r="AF193" s="316">
        <f t="shared" si="245"/>
        <v>0</v>
      </c>
      <c r="AG193" s="718">
        <v>0</v>
      </c>
      <c r="AH193" s="316">
        <v>0</v>
      </c>
      <c r="AI193" s="316">
        <v>0</v>
      </c>
      <c r="AJ193" s="316"/>
      <c r="AK193" s="323">
        <v>0</v>
      </c>
      <c r="AL193" s="526" t="e">
        <f t="shared" si="246"/>
        <v>#DIV/0!</v>
      </c>
      <c r="AM193" s="316">
        <v>0</v>
      </c>
      <c r="AN193" s="823" t="e">
        <f t="shared" si="247"/>
        <v>#DIV/0!</v>
      </c>
      <c r="AP193" s="361">
        <f>AF193+'[1]PPTO AL 31 DE JULIO  2016'!Z193</f>
        <v>0</v>
      </c>
      <c r="AQ193" s="361">
        <f>AG193+'[1]PPTO AL 31 DE JULIO  2016'!AA193</f>
        <v>0</v>
      </c>
      <c r="AR193" s="361">
        <f>AH193+'[1]PPTO AL 31 DE JULIO  2016'!AB193</f>
        <v>0</v>
      </c>
      <c r="AS193" s="369">
        <f>AK193+'[1]PPTO AL 31 DE JULIO  2016'!AC193</f>
        <v>0</v>
      </c>
      <c r="AT193" s="371" t="e">
        <f t="shared" si="248"/>
        <v>#DIV/0!</v>
      </c>
      <c r="AU193" s="371" t="e">
        <f t="shared" si="249"/>
        <v>#DIV/0!</v>
      </c>
      <c r="AV193" s="810"/>
      <c r="AW193" s="807">
        <f t="shared" si="217"/>
        <v>0</v>
      </c>
      <c r="AX193" s="802">
        <f t="shared" si="218"/>
        <v>0</v>
      </c>
    </row>
    <row r="194" spans="1:51" s="258" customFormat="1" ht="16.8" x14ac:dyDescent="0.55000000000000004">
      <c r="A194" s="404">
        <v>5</v>
      </c>
      <c r="B194" s="714" t="s">
        <v>191</v>
      </c>
      <c r="C194" s="685">
        <f>+C195+C205+C214+C218</f>
        <v>147600000</v>
      </c>
      <c r="D194" s="686">
        <f>+D195+D205+D214+D218</f>
        <v>0</v>
      </c>
      <c r="E194" s="722">
        <f>+E195+E205+E214+E218</f>
        <v>0</v>
      </c>
      <c r="F194" s="722"/>
      <c r="G194" s="722"/>
      <c r="H194" s="722">
        <f>+H195+H205+H214+H218</f>
        <v>0</v>
      </c>
      <c r="I194" s="305">
        <f t="shared" si="220"/>
        <v>147600000</v>
      </c>
      <c r="J194" s="716">
        <f t="shared" ref="J194:AA194" si="254">+J195+J205+J214+J218</f>
        <v>0</v>
      </c>
      <c r="K194" s="314">
        <f t="shared" si="254"/>
        <v>0</v>
      </c>
      <c r="L194" s="308">
        <f t="shared" si="254"/>
        <v>0</v>
      </c>
      <c r="M194" s="307">
        <f t="shared" si="254"/>
        <v>0</v>
      </c>
      <c r="N194" s="308">
        <f t="shared" si="254"/>
        <v>0</v>
      </c>
      <c r="O194" s="307">
        <f t="shared" si="254"/>
        <v>0</v>
      </c>
      <c r="P194" s="308">
        <f t="shared" si="254"/>
        <v>0</v>
      </c>
      <c r="Q194" s="307">
        <f t="shared" si="254"/>
        <v>0</v>
      </c>
      <c r="R194" s="308">
        <f t="shared" si="254"/>
        <v>0</v>
      </c>
      <c r="S194" s="307">
        <f t="shared" si="254"/>
        <v>0</v>
      </c>
      <c r="T194" s="308">
        <f t="shared" si="254"/>
        <v>0</v>
      </c>
      <c r="U194" s="307">
        <f t="shared" si="254"/>
        <v>0</v>
      </c>
      <c r="V194" s="309">
        <f t="shared" si="254"/>
        <v>0</v>
      </c>
      <c r="W194" s="308">
        <f t="shared" si="254"/>
        <v>0</v>
      </c>
      <c r="X194" s="309">
        <f t="shared" si="254"/>
        <v>0</v>
      </c>
      <c r="Y194" s="308">
        <f t="shared" si="254"/>
        <v>0</v>
      </c>
      <c r="Z194" s="309">
        <f t="shared" si="254"/>
        <v>0</v>
      </c>
      <c r="AA194" s="308">
        <f t="shared" si="254"/>
        <v>0</v>
      </c>
      <c r="AB194" s="308"/>
      <c r="AC194" s="774"/>
      <c r="AD194" s="310">
        <f t="shared" ref="AD194:AI194" si="255">+AD195+AD205+AD214+AD218</f>
        <v>0</v>
      </c>
      <c r="AE194" s="686">
        <f t="shared" si="255"/>
        <v>0</v>
      </c>
      <c r="AF194" s="305">
        <f t="shared" si="255"/>
        <v>147600000</v>
      </c>
      <c r="AG194" s="685">
        <f t="shared" si="255"/>
        <v>0</v>
      </c>
      <c r="AH194" s="305">
        <f t="shared" si="255"/>
        <v>82736537.120000005</v>
      </c>
      <c r="AI194" s="305">
        <f t="shared" si="255"/>
        <v>0</v>
      </c>
      <c r="AJ194" s="305">
        <f>+AK194+AI194</f>
        <v>64863462.879999995</v>
      </c>
      <c r="AK194" s="305">
        <f>+AK195+AK205+AK214+AK218</f>
        <v>64863462.879999995</v>
      </c>
      <c r="AL194" s="544">
        <f>(AF194-AK194)/AF194</f>
        <v>0.56054564444444444</v>
      </c>
      <c r="AM194" s="305">
        <f t="shared" ref="AM194" si="256">+AM195+AM205+AM214+AM218</f>
        <v>0</v>
      </c>
      <c r="AN194" s="830">
        <f t="shared" ref="AN194:AN195" si="257">AG194/AF194</f>
        <v>0</v>
      </c>
      <c r="AP194" s="305">
        <f>AF194+'[1]PPTO AL 31 DE JULIO  2016'!Z194</f>
        <v>280120000</v>
      </c>
      <c r="AQ194" s="305">
        <f>AG194+'[1]PPTO AL 31 DE JULIO  2016'!AA194</f>
        <v>0</v>
      </c>
      <c r="AR194" s="305">
        <f>AH194+'[1]PPTO AL 31 DE JULIO  2016'!AB194</f>
        <v>88123353.800000012</v>
      </c>
      <c r="AS194" s="370">
        <f>AK194+'[1]PPTO AL 31 DE JULIO  2016'!AC194</f>
        <v>191996646.19999999</v>
      </c>
      <c r="AT194" s="374">
        <f t="shared" si="248"/>
        <v>0</v>
      </c>
      <c r="AU194" s="374">
        <f t="shared" si="249"/>
        <v>0.31459143866914185</v>
      </c>
      <c r="AV194" s="758">
        <v>118096669.2</v>
      </c>
      <c r="AW194" s="807">
        <f t="shared" si="217"/>
        <v>-53233206.320000008</v>
      </c>
      <c r="AX194" s="802">
        <f t="shared" si="218"/>
        <v>-53233206.320000008</v>
      </c>
    </row>
    <row r="195" spans="1:51" s="47" customFormat="1" ht="16.8" x14ac:dyDescent="0.55000000000000004">
      <c r="A195" s="569">
        <v>501</v>
      </c>
      <c r="B195" s="570" t="s">
        <v>192</v>
      </c>
      <c r="C195" s="571">
        <f>SUM(C196:C203)</f>
        <v>76065748</v>
      </c>
      <c r="D195" s="571">
        <f>SUM(D196:D203)</f>
        <v>0</v>
      </c>
      <c r="E195" s="572">
        <f>SUM(E196:E203)</f>
        <v>0</v>
      </c>
      <c r="F195" s="572"/>
      <c r="G195" s="572"/>
      <c r="H195" s="572">
        <f>SUM(H196:H203)</f>
        <v>0</v>
      </c>
      <c r="I195" s="571">
        <f>SUM(I196:I204)</f>
        <v>76065748</v>
      </c>
      <c r="J195" s="573">
        <f>SUM(J196:J204)</f>
        <v>0</v>
      </c>
      <c r="K195" s="574">
        <f>SUM(K196:K204)</f>
        <v>0</v>
      </c>
      <c r="L195" s="575">
        <f>SUM(L196:L204)</f>
        <v>0</v>
      </c>
      <c r="M195" s="576">
        <f>SUM(M196:M204)</f>
        <v>0</v>
      </c>
      <c r="N195" s="575">
        <f>SUM(N196:N203)</f>
        <v>0</v>
      </c>
      <c r="O195" s="576">
        <f>SUM(O196:O203)</f>
        <v>0</v>
      </c>
      <c r="P195" s="575">
        <f>SUM(P196:P204)</f>
        <v>0</v>
      </c>
      <c r="Q195" s="576">
        <f>SUM(Q196:Q203)</f>
        <v>0</v>
      </c>
      <c r="R195" s="575">
        <f>SUM(R196:R204)</f>
        <v>0</v>
      </c>
      <c r="S195" s="576">
        <f>SUM(S196:S203)</f>
        <v>0</v>
      </c>
      <c r="T195" s="575">
        <f>SUM(T196:T204)</f>
        <v>0</v>
      </c>
      <c r="U195" s="576">
        <f t="shared" ref="U195:AA195" si="258">SUM(U196:U203)</f>
        <v>0</v>
      </c>
      <c r="V195" s="577">
        <f t="shared" si="258"/>
        <v>0</v>
      </c>
      <c r="W195" s="575">
        <f t="shared" si="258"/>
        <v>0</v>
      </c>
      <c r="X195" s="577">
        <f t="shared" si="258"/>
        <v>0</v>
      </c>
      <c r="Y195" s="575">
        <f t="shared" si="258"/>
        <v>0</v>
      </c>
      <c r="Z195" s="577">
        <f t="shared" si="258"/>
        <v>0</v>
      </c>
      <c r="AA195" s="575">
        <f t="shared" si="258"/>
        <v>0</v>
      </c>
      <c r="AB195" s="575"/>
      <c r="AC195" s="775"/>
      <c r="AD195" s="578">
        <f t="shared" ref="AD195:AI195" si="259">SUM(AD196:AD204)</f>
        <v>0</v>
      </c>
      <c r="AE195" s="571">
        <f t="shared" si="259"/>
        <v>0</v>
      </c>
      <c r="AF195" s="579">
        <f t="shared" si="259"/>
        <v>76065748</v>
      </c>
      <c r="AG195" s="687">
        <f t="shared" si="259"/>
        <v>0</v>
      </c>
      <c r="AH195" s="579">
        <f t="shared" si="259"/>
        <v>75621173.010000005</v>
      </c>
      <c r="AI195" s="579">
        <f t="shared" si="259"/>
        <v>0</v>
      </c>
      <c r="AJ195" s="579">
        <f>+AK195+AI195</f>
        <v>444574.98999999464</v>
      </c>
      <c r="AK195" s="305">
        <f>SUM(AK196:AK204)</f>
        <v>444574.98999999464</v>
      </c>
      <c r="AL195" s="580">
        <f>(AF195-AK195)/AF195</f>
        <v>0.99415538528589775</v>
      </c>
      <c r="AM195" s="579">
        <f t="shared" ref="AM195" si="260">SUM(AM196:AM204)</f>
        <v>0</v>
      </c>
      <c r="AN195" s="832">
        <f t="shared" si="257"/>
        <v>0</v>
      </c>
      <c r="AP195" s="361">
        <f>AF195+'[1]PPTO AL 31 DE JULIO  2016'!Z195</f>
        <v>194395748</v>
      </c>
      <c r="AQ195" s="361">
        <f>AG195+'[1]PPTO AL 31 DE JULIO  2016'!AA195</f>
        <v>0</v>
      </c>
      <c r="AR195" s="361">
        <f>AH195+'[1]PPTO AL 31 DE JULIO  2016'!AB195</f>
        <v>81007989.689999998</v>
      </c>
      <c r="AS195" s="369">
        <f>AK195+'[1]PPTO AL 31 DE JULIO  2016'!AC195</f>
        <v>113387758.30999999</v>
      </c>
      <c r="AT195" s="371">
        <f t="shared" si="248"/>
        <v>0</v>
      </c>
      <c r="AU195" s="371">
        <f t="shared" si="249"/>
        <v>0.41671688050502009</v>
      </c>
      <c r="AV195" s="758">
        <v>40190808.579999998</v>
      </c>
      <c r="AW195" s="807">
        <f t="shared" si="217"/>
        <v>-39746233.590000004</v>
      </c>
      <c r="AX195" s="802">
        <f t="shared" si="218"/>
        <v>-39746233.590000004</v>
      </c>
    </row>
    <row r="196" spans="1:51" ht="15" hidden="1" customHeight="1" x14ac:dyDescent="0.35">
      <c r="A196" s="409" t="s">
        <v>616</v>
      </c>
      <c r="B196" s="701" t="s">
        <v>193</v>
      </c>
      <c r="C196" s="797"/>
      <c r="D196" s="689">
        <v>0</v>
      </c>
      <c r="E196" s="88"/>
      <c r="F196" s="88"/>
      <c r="G196" s="88"/>
      <c r="H196" s="88"/>
      <c r="I196" s="70">
        <f t="shared" si="220"/>
        <v>0</v>
      </c>
      <c r="J196" s="690">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76"/>
      <c r="AD196" s="63">
        <f>J196+L196+N196+P196+R196+W196+T196</f>
        <v>0</v>
      </c>
      <c r="AE196" s="691">
        <f>K196+M196+O196+Q196+S196+V196+U196</f>
        <v>0</v>
      </c>
      <c r="AF196" s="180">
        <f t="shared" ref="AF196:AF203" si="261">C196+AD196-AE196</f>
        <v>0</v>
      </c>
      <c r="AG196" s="692">
        <f>IFERROR(+VLOOKUP(A196,'Base de Datos'!$A$1:$G$84,7,0),0)</f>
        <v>0</v>
      </c>
      <c r="AH196" s="72">
        <f>IFERROR(+VLOOKUP(A196,'Base de Datos'!$A$1:$G$84,6,0),0)</f>
        <v>0</v>
      </c>
      <c r="AI196" s="72">
        <f>IFERROR(+VLOOKUP(B196,'Base de Datos'!$A$1:$G$84,6,0),0)</f>
        <v>0</v>
      </c>
      <c r="AJ196" s="72">
        <f t="shared" ref="AJ196:AJ203" si="262">+AK196-AI196</f>
        <v>0</v>
      </c>
      <c r="AK196" s="297">
        <f t="shared" ref="AK196:AK204" si="263">AF196-AG196-AH196</f>
        <v>0</v>
      </c>
      <c r="AL196" s="257">
        <v>0</v>
      </c>
      <c r="AM196" s="72">
        <f>IFERROR(+VLOOKUP(F196,'Base de Datos'!$A$1:$G$84,6,0),0)</f>
        <v>0</v>
      </c>
      <c r="AN196" s="825">
        <v>0</v>
      </c>
      <c r="AP196" s="361">
        <f>AF196+'[1]PPTO AL 31 DE JULIO  2016'!Z196</f>
        <v>0</v>
      </c>
      <c r="AQ196" s="361">
        <f>AG196+'[1]PPTO AL 31 DE JULIO  2016'!AA196</f>
        <v>0</v>
      </c>
      <c r="AR196" s="361">
        <f>AH196+'[1]PPTO AL 31 DE JULIO  2016'!AB196</f>
        <v>0</v>
      </c>
      <c r="AS196" s="369">
        <f>AK196+'[1]PPTO AL 31 DE JULIO  2016'!AC196</f>
        <v>0</v>
      </c>
      <c r="AT196" s="371" t="e">
        <f t="shared" si="248"/>
        <v>#DIV/0!</v>
      </c>
      <c r="AU196" s="371" t="e">
        <f t="shared" si="249"/>
        <v>#DIV/0!</v>
      </c>
      <c r="AV196" s="810">
        <v>0</v>
      </c>
      <c r="AW196" s="807">
        <f t="shared" si="217"/>
        <v>0</v>
      </c>
      <c r="AX196" s="802">
        <f t="shared" si="218"/>
        <v>0</v>
      </c>
      <c r="AY196" s="125"/>
    </row>
    <row r="197" spans="1:51" ht="15" hidden="1" customHeight="1" x14ac:dyDescent="0.35">
      <c r="A197" s="409" t="s">
        <v>555</v>
      </c>
      <c r="B197" s="701" t="s">
        <v>194</v>
      </c>
      <c r="C197" s="798">
        <v>0</v>
      </c>
      <c r="D197" s="689">
        <v>0</v>
      </c>
      <c r="E197" s="88"/>
      <c r="F197" s="88"/>
      <c r="G197" s="88"/>
      <c r="H197" s="88"/>
      <c r="I197" s="70">
        <f t="shared" si="220"/>
        <v>0</v>
      </c>
      <c r="J197" s="690">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76"/>
      <c r="AD197" s="63">
        <f t="shared" ref="AD197:AD203" si="264">J197+L197+N197+P197+R197+T197+V197+X197+Z197</f>
        <v>0</v>
      </c>
      <c r="AE197" s="762">
        <f t="shared" ref="AE197:AE203" si="265">K197+M197+O197+Q197+S197+U197+W197+Y197+AA197</f>
        <v>0</v>
      </c>
      <c r="AF197" s="180">
        <f t="shared" si="261"/>
        <v>0</v>
      </c>
      <c r="AG197" s="692">
        <f>IFERROR(+VLOOKUP(A197,'Base de Datos'!$A$1:$G$84,7,0),0)</f>
        <v>0</v>
      </c>
      <c r="AH197" s="72">
        <f>IFERROR(+VLOOKUP(A197,'Base de Datos'!$A$1:$G$84,6,0),0)</f>
        <v>0</v>
      </c>
      <c r="AI197" s="72">
        <f>IFERROR(+VLOOKUP(B197,'Base de Datos'!$A$1:$H$84,6,0),0)</f>
        <v>0</v>
      </c>
      <c r="AJ197" s="72">
        <f t="shared" si="262"/>
        <v>0</v>
      </c>
      <c r="AK197" s="297">
        <f t="shared" si="263"/>
        <v>0</v>
      </c>
      <c r="AL197" s="257">
        <v>0</v>
      </c>
      <c r="AM197" s="72">
        <f>IFERROR(+VLOOKUP(F197,'Base de Datos'!$A$1:$G$84,6,0),0)</f>
        <v>0</v>
      </c>
      <c r="AN197" s="825">
        <v>0</v>
      </c>
      <c r="AP197" s="361">
        <f>AF197+'[1]PPTO AL 31 DE JULIO  2016'!Z197</f>
        <v>0</v>
      </c>
      <c r="AQ197" s="361">
        <f>AG197+'[1]PPTO AL 31 DE JULIO  2016'!AA197</f>
        <v>0</v>
      </c>
      <c r="AR197" s="361">
        <f>AH197+'[1]PPTO AL 31 DE JULIO  2016'!AB197</f>
        <v>0</v>
      </c>
      <c r="AS197" s="369">
        <f>AK197+'[1]PPTO AL 31 DE JULIO  2016'!AC197</f>
        <v>0</v>
      </c>
      <c r="AT197" s="371" t="e">
        <f t="shared" si="248"/>
        <v>#DIV/0!</v>
      </c>
      <c r="AU197" s="371" t="e">
        <f t="shared" si="249"/>
        <v>#DIV/0!</v>
      </c>
      <c r="AV197" s="810"/>
      <c r="AW197" s="807">
        <f t="shared" si="217"/>
        <v>0</v>
      </c>
      <c r="AX197" s="802">
        <f t="shared" si="218"/>
        <v>0</v>
      </c>
    </row>
    <row r="198" spans="1:51" ht="14.4" hidden="1" x14ac:dyDescent="0.35">
      <c r="A198" s="409" t="s">
        <v>556</v>
      </c>
      <c r="B198" s="701" t="s">
        <v>195</v>
      </c>
      <c r="C198" s="798">
        <v>0</v>
      </c>
      <c r="D198" s="689">
        <v>0</v>
      </c>
      <c r="E198" s="88"/>
      <c r="F198" s="88"/>
      <c r="G198" s="88"/>
      <c r="H198" s="88"/>
      <c r="I198" s="70">
        <f t="shared" si="220"/>
        <v>0</v>
      </c>
      <c r="J198" s="690">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76"/>
      <c r="AD198" s="63">
        <f t="shared" si="264"/>
        <v>0</v>
      </c>
      <c r="AE198" s="762">
        <f t="shared" si="265"/>
        <v>0</v>
      </c>
      <c r="AF198" s="180">
        <f t="shared" si="261"/>
        <v>0</v>
      </c>
      <c r="AG198" s="692">
        <f>IFERROR(+VLOOKUP(A198,'Base de Datos'!$A$1:$G$84,7,0),0)</f>
        <v>0</v>
      </c>
      <c r="AH198" s="72">
        <f>IFERROR(+VLOOKUP(A198,'Base de Datos'!$A$1:$G$84,6,0),0)</f>
        <v>0</v>
      </c>
      <c r="AI198" s="72">
        <f>IFERROR(+VLOOKUP(A198,'Base de Datos'!$A$1:$G$84,8,0),0)</f>
        <v>0</v>
      </c>
      <c r="AJ198" s="72">
        <f>+AK198+AI198</f>
        <v>0</v>
      </c>
      <c r="AK198" s="297">
        <f t="shared" si="263"/>
        <v>0</v>
      </c>
      <c r="AL198" s="257">
        <f t="shared" ref="AL198:AL204" si="266">IFERROR(((AF198-AK198)/AF198),0)</f>
        <v>0</v>
      </c>
      <c r="AM198" s="72">
        <f>IFERROR(+VLOOKUP(A198,'Base de Datos'!$A$1:$N$84,11,0),0)</f>
        <v>0</v>
      </c>
      <c r="AN198" s="825">
        <f t="shared" ref="AN198:AN204" si="267">IFERROR(+(AG198/AF198),0)</f>
        <v>0</v>
      </c>
      <c r="AP198" s="361">
        <f>AF198+'[1]PPTO AL 31 DE JULIO  2016'!Z198</f>
        <v>10200000</v>
      </c>
      <c r="AQ198" s="361">
        <f>AG198+'[1]PPTO AL 31 DE JULIO  2016'!AA198</f>
        <v>0</v>
      </c>
      <c r="AR198" s="361">
        <f>AH198+'[1]PPTO AL 31 DE JULIO  2016'!AB198</f>
        <v>0</v>
      </c>
      <c r="AS198" s="369">
        <f>AK198+'[1]PPTO AL 31 DE JULIO  2016'!AC198</f>
        <v>10200000</v>
      </c>
      <c r="AT198" s="371">
        <f t="shared" si="248"/>
        <v>0</v>
      </c>
      <c r="AU198" s="371">
        <f t="shared" si="249"/>
        <v>0</v>
      </c>
      <c r="AV198" s="758">
        <v>302813.48</v>
      </c>
      <c r="AW198" s="807">
        <f t="shared" si="217"/>
        <v>-302813.48</v>
      </c>
      <c r="AX198" s="802">
        <f t="shared" si="218"/>
        <v>-302813.48</v>
      </c>
    </row>
    <row r="199" spans="1:51" ht="15" hidden="1" customHeight="1" x14ac:dyDescent="0.35">
      <c r="A199" s="409" t="s">
        <v>557</v>
      </c>
      <c r="B199" s="701" t="s">
        <v>196</v>
      </c>
      <c r="C199" s="798">
        <v>0</v>
      </c>
      <c r="D199" s="689">
        <v>0</v>
      </c>
      <c r="E199" s="88"/>
      <c r="F199" s="88"/>
      <c r="G199" s="88"/>
      <c r="H199" s="88"/>
      <c r="I199" s="70">
        <f t="shared" si="220"/>
        <v>0</v>
      </c>
      <c r="J199" s="690">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76"/>
      <c r="AD199" s="63">
        <f t="shared" si="264"/>
        <v>0</v>
      </c>
      <c r="AE199" s="762">
        <f t="shared" si="265"/>
        <v>0</v>
      </c>
      <c r="AF199" s="180">
        <f t="shared" si="261"/>
        <v>0</v>
      </c>
      <c r="AG199" s="692">
        <f>IFERROR(+VLOOKUP(A199,'Base de Datos'!$A$1:$G$84,7,0),0)</f>
        <v>0</v>
      </c>
      <c r="AH199" s="72">
        <f>IFERROR(+VLOOKUP(A199,'Base de Datos'!$A$1:$G$84,6,0),0)</f>
        <v>0</v>
      </c>
      <c r="AI199" s="72">
        <f>IFERROR(+VLOOKUP(A199,'Base de Datos'!$A$1:$H$84,8,0),0)</f>
        <v>0</v>
      </c>
      <c r="AJ199" s="72">
        <f>+AK199+AI199</f>
        <v>0</v>
      </c>
      <c r="AK199" s="297">
        <f t="shared" si="263"/>
        <v>0</v>
      </c>
      <c r="AL199" s="257">
        <f t="shared" si="266"/>
        <v>0</v>
      </c>
      <c r="AM199" s="72">
        <f>IFERROR(+VLOOKUP(A199,'Base de Datos'!$A$1:$N$84,11,0),0)</f>
        <v>0</v>
      </c>
      <c r="AN199" s="825">
        <f t="shared" si="267"/>
        <v>0</v>
      </c>
      <c r="AP199" s="361">
        <f>AF199+'[1]PPTO AL 31 DE JULIO  2016'!Z199</f>
        <v>12180000</v>
      </c>
      <c r="AQ199" s="361">
        <f>AG199+'[1]PPTO AL 31 DE JULIO  2016'!AA199</f>
        <v>0</v>
      </c>
      <c r="AR199" s="361">
        <f>AH199+'[1]PPTO AL 31 DE JULIO  2016'!AB199</f>
        <v>5386816.6799999997</v>
      </c>
      <c r="AS199" s="369">
        <f>AK199+'[1]PPTO AL 31 DE JULIO  2016'!AC199</f>
        <v>6793183.3200000003</v>
      </c>
      <c r="AT199" s="371">
        <f t="shared" si="248"/>
        <v>0</v>
      </c>
      <c r="AU199" s="371">
        <f t="shared" si="249"/>
        <v>0.44226737931034482</v>
      </c>
      <c r="AV199" s="810"/>
      <c r="AW199" s="807">
        <f t="shared" si="217"/>
        <v>0</v>
      </c>
      <c r="AX199" s="802">
        <f t="shared" si="218"/>
        <v>0</v>
      </c>
    </row>
    <row r="200" spans="1:51" ht="15" x14ac:dyDescent="0.35">
      <c r="A200" s="409" t="s">
        <v>558</v>
      </c>
      <c r="B200" s="701" t="s">
        <v>197</v>
      </c>
      <c r="C200" s="818">
        <v>76065748</v>
      </c>
      <c r="D200" s="689">
        <v>0</v>
      </c>
      <c r="E200" s="88"/>
      <c r="F200" s="88"/>
      <c r="G200" s="88"/>
      <c r="H200" s="88"/>
      <c r="I200" s="70">
        <f t="shared" si="220"/>
        <v>76065748</v>
      </c>
      <c r="J200" s="690">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76"/>
      <c r="AD200" s="63">
        <f t="shared" si="264"/>
        <v>0</v>
      </c>
      <c r="AE200" s="762">
        <f t="shared" si="265"/>
        <v>0</v>
      </c>
      <c r="AF200" s="180">
        <f t="shared" si="261"/>
        <v>76065748</v>
      </c>
      <c r="AG200" s="692">
        <f>IFERROR(+VLOOKUP(A200,'Base de Datos'!$A$1:$G$100,7,0),0)</f>
        <v>0</v>
      </c>
      <c r="AH200" s="72">
        <f>IFERROR(+VLOOKUP(A200,'Base de Datos'!$A$1:$G$100,6,0),0)</f>
        <v>75621173.010000005</v>
      </c>
      <c r="AI200" s="72">
        <f>IFERROR(+VLOOKUP(A200,'Base de Datos'!$A$1:$H$100,8,0),0)</f>
        <v>0</v>
      </c>
      <c r="AJ200" s="72">
        <f>+AK200+AI200</f>
        <v>444574.98999999464</v>
      </c>
      <c r="AK200" s="297">
        <f>AF200-AG200-AH200</f>
        <v>444574.98999999464</v>
      </c>
      <c r="AL200" s="257">
        <f t="shared" si="266"/>
        <v>0.99415538528589775</v>
      </c>
      <c r="AM200" s="72">
        <f>IFERROR(+VLOOKUP(A200,'Base de Datos'!$A$1:$N$84,11,0),0)</f>
        <v>0</v>
      </c>
      <c r="AN200" s="825">
        <f t="shared" si="267"/>
        <v>0</v>
      </c>
      <c r="AP200" s="361">
        <f>AF200+'[1]PPTO AL 31 DE JULIO  2016'!Z200</f>
        <v>103715748</v>
      </c>
      <c r="AQ200" s="361">
        <f>AG200+'[1]PPTO AL 31 DE JULIO  2016'!AA200</f>
        <v>0</v>
      </c>
      <c r="AR200" s="361">
        <f>AH200+'[1]PPTO AL 31 DE JULIO  2016'!AB200</f>
        <v>75621173.010000005</v>
      </c>
      <c r="AS200" s="369">
        <f>AK200+'[1]PPTO AL 31 DE JULIO  2016'!AC200</f>
        <v>28094574.989999995</v>
      </c>
      <c r="AT200" s="371">
        <f t="shared" si="248"/>
        <v>0</v>
      </c>
      <c r="AU200" s="371">
        <f t="shared" si="249"/>
        <v>0.72911948733185639</v>
      </c>
      <c r="AV200" s="758">
        <v>39637995.100000001</v>
      </c>
      <c r="AW200" s="807">
        <f t="shared" si="217"/>
        <v>-39193420.110000007</v>
      </c>
      <c r="AX200" s="802">
        <f t="shared" si="218"/>
        <v>-39193420.110000007</v>
      </c>
      <c r="AY200" s="125"/>
    </row>
    <row r="201" spans="1:51" ht="24" hidden="1" customHeight="1" x14ac:dyDescent="0.35">
      <c r="A201" s="409" t="s">
        <v>615</v>
      </c>
      <c r="B201" s="701" t="s">
        <v>198</v>
      </c>
      <c r="C201" s="798">
        <v>0</v>
      </c>
      <c r="D201" s="689">
        <v>0</v>
      </c>
      <c r="E201" s="88"/>
      <c r="F201" s="88"/>
      <c r="G201" s="88"/>
      <c r="H201" s="88"/>
      <c r="I201" s="70">
        <f t="shared" si="220"/>
        <v>0</v>
      </c>
      <c r="J201" s="690">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76"/>
      <c r="AD201" s="63">
        <f t="shared" si="264"/>
        <v>0</v>
      </c>
      <c r="AE201" s="762">
        <f t="shared" si="265"/>
        <v>0</v>
      </c>
      <c r="AF201" s="180">
        <f t="shared" si="261"/>
        <v>0</v>
      </c>
      <c r="AG201" s="692">
        <f>IFERROR(+VLOOKUP(A201,'Base de Datos'!$A$1:$G$84,7,0),0)</f>
        <v>0</v>
      </c>
      <c r="AH201" s="72">
        <f>IFERROR(+VLOOKUP(A201,'Base de Datos'!$A$1:$G$84,6,0),0)</f>
        <v>0</v>
      </c>
      <c r="AI201" s="72">
        <f>IFERROR(+VLOOKUP(A201,'Base de Datos'!$A$1:$G$84,8,0),0)</f>
        <v>0</v>
      </c>
      <c r="AJ201" s="72">
        <f>+AK201+AI201</f>
        <v>0</v>
      </c>
      <c r="AK201" s="297">
        <f t="shared" si="263"/>
        <v>0</v>
      </c>
      <c r="AL201" s="257">
        <f t="shared" si="266"/>
        <v>0</v>
      </c>
      <c r="AM201" s="72">
        <f>IFERROR(+VLOOKUP(A201,'Base de Datos'!$A$1:$N$84,11,0),0)</f>
        <v>0</v>
      </c>
      <c r="AN201" s="825">
        <f t="shared" si="267"/>
        <v>0</v>
      </c>
      <c r="AP201" s="361">
        <f>AF201+'[1]PPTO AL 31 DE JULIO  2016'!Z201</f>
        <v>4300000</v>
      </c>
      <c r="AQ201" s="361">
        <f>AG201+'[1]PPTO AL 31 DE JULIO  2016'!AA201</f>
        <v>0</v>
      </c>
      <c r="AR201" s="361">
        <f>AH201+'[1]PPTO AL 31 DE JULIO  2016'!AB201</f>
        <v>0</v>
      </c>
      <c r="AS201" s="369">
        <f>AK201+'[1]PPTO AL 31 DE JULIO  2016'!AC201</f>
        <v>4300000</v>
      </c>
      <c r="AT201" s="371">
        <f t="shared" si="248"/>
        <v>0</v>
      </c>
      <c r="AU201" s="371">
        <f t="shared" si="249"/>
        <v>0</v>
      </c>
      <c r="AV201" s="810"/>
      <c r="AW201" s="807">
        <f t="shared" si="217"/>
        <v>0</v>
      </c>
      <c r="AX201" s="802">
        <f t="shared" si="218"/>
        <v>0</v>
      </c>
    </row>
    <row r="202" spans="1:51" ht="24" hidden="1" customHeight="1" x14ac:dyDescent="0.35">
      <c r="A202" s="409" t="s">
        <v>617</v>
      </c>
      <c r="B202" s="701" t="s">
        <v>199</v>
      </c>
      <c r="C202" s="797">
        <v>0</v>
      </c>
      <c r="D202" s="689">
        <v>0</v>
      </c>
      <c r="E202" s="88"/>
      <c r="F202" s="88"/>
      <c r="G202" s="88"/>
      <c r="H202" s="88"/>
      <c r="I202" s="70">
        <f t="shared" si="220"/>
        <v>0</v>
      </c>
      <c r="J202" s="690">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76"/>
      <c r="AD202" s="63">
        <f t="shared" si="264"/>
        <v>0</v>
      </c>
      <c r="AE202" s="762">
        <f t="shared" si="265"/>
        <v>0</v>
      </c>
      <c r="AF202" s="180">
        <f t="shared" si="261"/>
        <v>0</v>
      </c>
      <c r="AG202" s="692">
        <v>0</v>
      </c>
      <c r="AH202" s="72">
        <v>0</v>
      </c>
      <c r="AI202" s="72">
        <f>IFERROR(+VLOOKUP(A202,'Base de Datos'!$A$1:$G$84,8,0),0)</f>
        <v>0</v>
      </c>
      <c r="AJ202" s="72">
        <f t="shared" si="262"/>
        <v>0</v>
      </c>
      <c r="AK202" s="297">
        <f t="shared" si="263"/>
        <v>0</v>
      </c>
      <c r="AL202" s="257">
        <f t="shared" si="266"/>
        <v>0</v>
      </c>
      <c r="AM202" s="72">
        <f>IFERROR(+VLOOKUP(A202,'Base de Datos'!$A$1:$N$84,11,0),0)</f>
        <v>0</v>
      </c>
      <c r="AN202" s="825">
        <f t="shared" si="267"/>
        <v>0</v>
      </c>
      <c r="AP202" s="361">
        <f>AF202+'[1]PPTO AL 31 DE JULIO  2016'!Z202</f>
        <v>0</v>
      </c>
      <c r="AQ202" s="361">
        <f>AG202+'[1]PPTO AL 31 DE JULIO  2016'!AA202</f>
        <v>0</v>
      </c>
      <c r="AR202" s="361">
        <f>AH202+'[1]PPTO AL 31 DE JULIO  2016'!AB202</f>
        <v>0</v>
      </c>
      <c r="AS202" s="369">
        <f>AK202+'[1]PPTO AL 31 DE JULIO  2016'!AC202</f>
        <v>0</v>
      </c>
      <c r="AT202" s="371" t="e">
        <f t="shared" si="248"/>
        <v>#DIV/0!</v>
      </c>
      <c r="AU202" s="371" t="e">
        <f t="shared" si="249"/>
        <v>#DIV/0!</v>
      </c>
      <c r="AV202" s="810"/>
      <c r="AW202" s="807">
        <f t="shared" si="217"/>
        <v>0</v>
      </c>
      <c r="AX202" s="802">
        <f t="shared" si="218"/>
        <v>0</v>
      </c>
    </row>
    <row r="203" spans="1:51" ht="14.4" hidden="1" x14ac:dyDescent="0.35">
      <c r="A203" s="409" t="s">
        <v>559</v>
      </c>
      <c r="B203" s="701" t="s">
        <v>200</v>
      </c>
      <c r="C203" s="798">
        <v>0</v>
      </c>
      <c r="D203" s="689">
        <v>0</v>
      </c>
      <c r="E203" s="88"/>
      <c r="F203" s="88"/>
      <c r="G203" s="88"/>
      <c r="H203" s="88"/>
      <c r="I203" s="70">
        <f t="shared" si="220"/>
        <v>0</v>
      </c>
      <c r="J203" s="690">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76"/>
      <c r="AD203" s="63">
        <f t="shared" si="264"/>
        <v>0</v>
      </c>
      <c r="AE203" s="762">
        <f t="shared" si="265"/>
        <v>0</v>
      </c>
      <c r="AF203" s="180">
        <f t="shared" si="261"/>
        <v>0</v>
      </c>
      <c r="AG203" s="692">
        <f>IFERROR(+VLOOKUP(A203,'Base de Datos'!$A$1:$G$84,7,0),0)</f>
        <v>0</v>
      </c>
      <c r="AH203" s="72">
        <f>IFERROR(+VLOOKUP(A203,'Base de Datos'!$A$1:$G$84,6,0),0)</f>
        <v>0</v>
      </c>
      <c r="AI203" s="72">
        <f>IFERROR(+VLOOKUP(A203,'Base de Datos'!$A$1:$H$84,8,0),0)</f>
        <v>0</v>
      </c>
      <c r="AJ203" s="72">
        <f t="shared" si="262"/>
        <v>0</v>
      </c>
      <c r="AK203" s="297">
        <f t="shared" si="263"/>
        <v>0</v>
      </c>
      <c r="AL203" s="257">
        <f t="shared" si="266"/>
        <v>0</v>
      </c>
      <c r="AM203" s="72">
        <f>IFERROR(+VLOOKUP(A203,'Base de Datos'!$A$1:$N$84,11,0),0)</f>
        <v>0</v>
      </c>
      <c r="AN203" s="825">
        <f t="shared" si="267"/>
        <v>0</v>
      </c>
      <c r="AP203" s="361">
        <f>AF203+'[1]PPTO AL 31 DE JULIO  2016'!Z203</f>
        <v>64000000</v>
      </c>
      <c r="AQ203" s="361">
        <f>AG203+'[1]PPTO AL 31 DE JULIO  2016'!AA203</f>
        <v>0</v>
      </c>
      <c r="AR203" s="361">
        <f>AH203+'[1]PPTO AL 31 DE JULIO  2016'!AB203</f>
        <v>0</v>
      </c>
      <c r="AS203" s="369">
        <f>AK203+'[1]PPTO AL 31 DE JULIO  2016'!AC203</f>
        <v>64000000</v>
      </c>
      <c r="AT203" s="371">
        <f t="shared" si="248"/>
        <v>0</v>
      </c>
      <c r="AU203" s="371">
        <f t="shared" si="249"/>
        <v>0</v>
      </c>
      <c r="AV203" s="810">
        <v>250000</v>
      </c>
      <c r="AW203" s="807">
        <f t="shared" si="217"/>
        <v>-250000</v>
      </c>
      <c r="AX203" s="802">
        <f t="shared" si="218"/>
        <v>-250000</v>
      </c>
    </row>
    <row r="204" spans="1:51" ht="15" hidden="1" customHeight="1" x14ac:dyDescent="0.35">
      <c r="A204" s="409" t="s">
        <v>560</v>
      </c>
      <c r="B204" s="701" t="s">
        <v>217</v>
      </c>
      <c r="C204" s="798"/>
      <c r="D204" s="689">
        <v>0</v>
      </c>
      <c r="E204" s="88"/>
      <c r="F204" s="88"/>
      <c r="G204" s="88"/>
      <c r="H204" s="88"/>
      <c r="I204" s="70">
        <f t="shared" si="220"/>
        <v>0</v>
      </c>
      <c r="J204" s="723">
        <v>0</v>
      </c>
      <c r="K204" s="35"/>
      <c r="L204" s="26">
        <v>0</v>
      </c>
      <c r="M204" s="27">
        <v>0</v>
      </c>
      <c r="N204" s="26"/>
      <c r="O204" s="27"/>
      <c r="P204" s="26">
        <v>0</v>
      </c>
      <c r="Q204" s="27"/>
      <c r="R204" s="26">
        <v>0</v>
      </c>
      <c r="S204" s="27"/>
      <c r="T204" s="26">
        <v>0</v>
      </c>
      <c r="U204" s="27"/>
      <c r="V204" s="19"/>
      <c r="W204" s="26"/>
      <c r="X204" s="19"/>
      <c r="Y204" s="26"/>
      <c r="Z204" s="19"/>
      <c r="AA204" s="26"/>
      <c r="AB204" s="26"/>
      <c r="AC204" s="786"/>
      <c r="AD204" s="63">
        <f>J204+L204+N204+P204+R204+V204+T204</f>
        <v>0</v>
      </c>
      <c r="AE204" s="689">
        <f>K204+M204+O204+Q204+S204+V204</f>
        <v>0</v>
      </c>
      <c r="AF204" s="72">
        <f>I204+AD204-AE204</f>
        <v>0</v>
      </c>
      <c r="AG204" s="692"/>
      <c r="AH204" s="72"/>
      <c r="AI204" s="72">
        <f>IFERROR(+VLOOKUP(A204,'Base de Datos'!$A$1:$G$84,8,0),0)</f>
        <v>0</v>
      </c>
      <c r="AJ204" s="72">
        <f>+AK204+AI204</f>
        <v>0</v>
      </c>
      <c r="AK204" s="297">
        <f t="shared" si="263"/>
        <v>0</v>
      </c>
      <c r="AL204" s="257">
        <f t="shared" si="266"/>
        <v>0</v>
      </c>
      <c r="AM204" s="72"/>
      <c r="AN204" s="825">
        <f t="shared" si="267"/>
        <v>0</v>
      </c>
      <c r="AP204" s="361">
        <f>AF204+'[1]PPTO AL 31 DE JULIO  2016'!Z204</f>
        <v>0</v>
      </c>
      <c r="AQ204" s="361">
        <f>AG204+'[1]PPTO AL 31 DE JULIO  2016'!AA204</f>
        <v>0</v>
      </c>
      <c r="AR204" s="361">
        <f>AH204+'[1]PPTO AL 31 DE JULIO  2016'!AB204</f>
        <v>0</v>
      </c>
      <c r="AS204" s="369">
        <f>AK204+'[1]PPTO AL 31 DE JULIO  2016'!AC204</f>
        <v>0</v>
      </c>
      <c r="AT204" s="371" t="e">
        <f t="shared" ref="AT204:AT257" si="268">AQ204/AP204</f>
        <v>#DIV/0!</v>
      </c>
      <c r="AU204" s="371" t="e">
        <f t="shared" ref="AU204:AU257" si="269">(AQ204+AR204)/AP204</f>
        <v>#DIV/0!</v>
      </c>
      <c r="AV204" s="810"/>
      <c r="AW204" s="807">
        <f t="shared" ref="AW204:AW267" si="270">+AK204-AV204</f>
        <v>0</v>
      </c>
      <c r="AX204" s="802">
        <f t="shared" ref="AX204:AX267" si="271">+AW204</f>
        <v>0</v>
      </c>
    </row>
    <row r="205" spans="1:51" ht="15" hidden="1" customHeight="1" x14ac:dyDescent="0.55000000000000004">
      <c r="A205" s="407">
        <v>502</v>
      </c>
      <c r="B205" s="312" t="s">
        <v>201</v>
      </c>
      <c r="C205" s="315">
        <f>SUM(C206:C213)</f>
        <v>0</v>
      </c>
      <c r="D205" s="315">
        <f>SUM(D206:D213)</f>
        <v>0</v>
      </c>
      <c r="E205" s="329">
        <f>SUM(E206:E213)</f>
        <v>0</v>
      </c>
      <c r="F205" s="329"/>
      <c r="G205" s="329"/>
      <c r="H205" s="329">
        <f>SUM(H206:H213)</f>
        <v>0</v>
      </c>
      <c r="I205" s="330">
        <f t="shared" si="220"/>
        <v>0</v>
      </c>
      <c r="J205" s="317">
        <f>SUM(J206:J213)</f>
        <v>0</v>
      </c>
      <c r="K205" s="318">
        <f t="shared" ref="K205:W205" si="272">SUM(K206:K213)</f>
        <v>0</v>
      </c>
      <c r="L205" s="319">
        <f t="shared" si="272"/>
        <v>0</v>
      </c>
      <c r="M205" s="320">
        <f t="shared" si="272"/>
        <v>0</v>
      </c>
      <c r="N205" s="319">
        <f t="shared" si="272"/>
        <v>0</v>
      </c>
      <c r="O205" s="320">
        <f t="shared" si="272"/>
        <v>0</v>
      </c>
      <c r="P205" s="319">
        <f t="shared" si="272"/>
        <v>0</v>
      </c>
      <c r="Q205" s="320">
        <f t="shared" si="272"/>
        <v>0</v>
      </c>
      <c r="R205" s="319">
        <f t="shared" si="272"/>
        <v>0</v>
      </c>
      <c r="S205" s="320">
        <f t="shared" si="272"/>
        <v>0</v>
      </c>
      <c r="T205" s="319">
        <f>SUM(T206:T213)</f>
        <v>0</v>
      </c>
      <c r="U205" s="320">
        <f>SUM(U206:U213)</f>
        <v>0</v>
      </c>
      <c r="V205" s="321">
        <f t="shared" si="272"/>
        <v>0</v>
      </c>
      <c r="W205" s="319">
        <f t="shared" si="272"/>
        <v>0</v>
      </c>
      <c r="X205" s="321">
        <f t="shared" ref="X205:AA205" si="273">SUM(X206:X213)</f>
        <v>0</v>
      </c>
      <c r="Y205" s="319">
        <f t="shared" si="273"/>
        <v>0</v>
      </c>
      <c r="Z205" s="321">
        <f t="shared" si="273"/>
        <v>0</v>
      </c>
      <c r="AA205" s="319">
        <f t="shared" si="273"/>
        <v>0</v>
      </c>
      <c r="AB205" s="319"/>
      <c r="AC205" s="787"/>
      <c r="AD205" s="322">
        <f t="shared" ref="AD205:AK205" si="274">SUM(AD206:AD213)</f>
        <v>0</v>
      </c>
      <c r="AE205" s="315">
        <f t="shared" si="274"/>
        <v>0</v>
      </c>
      <c r="AF205" s="323">
        <f>SUM(AF206:AF213)</f>
        <v>0</v>
      </c>
      <c r="AG205" s="717">
        <f t="shared" si="274"/>
        <v>0</v>
      </c>
      <c r="AH205" s="323">
        <f t="shared" si="274"/>
        <v>0</v>
      </c>
      <c r="AI205" s="323">
        <f t="shared" ref="AI205" si="275">SUM(AI206:AI213)</f>
        <v>0</v>
      </c>
      <c r="AJ205" s="323"/>
      <c r="AK205" s="323">
        <f t="shared" si="274"/>
        <v>0</v>
      </c>
      <c r="AL205" s="530">
        <f>SUM(AL206:AL213)</f>
        <v>0</v>
      </c>
      <c r="AM205" s="323">
        <f t="shared" ref="AM205" si="276">SUM(AM206:AM213)</f>
        <v>0</v>
      </c>
      <c r="AN205" s="833">
        <f>SUM(AN206:AN213)</f>
        <v>0</v>
      </c>
      <c r="AP205" s="361">
        <f>AF205+'[1]PPTO AL 31 DE JULIO  2016'!Z205</f>
        <v>0</v>
      </c>
      <c r="AQ205" s="361">
        <f>AG205+'[1]PPTO AL 31 DE JULIO  2016'!AA205</f>
        <v>0</v>
      </c>
      <c r="AR205" s="361">
        <f>AH205+'[1]PPTO AL 31 DE JULIO  2016'!AB205</f>
        <v>0</v>
      </c>
      <c r="AS205" s="369">
        <f>AK205+'[1]PPTO AL 31 DE JULIO  2016'!AC205</f>
        <v>0</v>
      </c>
      <c r="AT205" s="371" t="e">
        <f t="shared" si="268"/>
        <v>#DIV/0!</v>
      </c>
      <c r="AU205" s="371" t="e">
        <f t="shared" si="269"/>
        <v>#DIV/0!</v>
      </c>
      <c r="AW205" s="802">
        <f t="shared" si="270"/>
        <v>0</v>
      </c>
      <c r="AX205" s="802">
        <f t="shared" si="271"/>
        <v>0</v>
      </c>
    </row>
    <row r="206" spans="1:51" ht="12.75" hidden="1" customHeight="1" x14ac:dyDescent="0.35">
      <c r="A206" s="409">
        <v>50201</v>
      </c>
      <c r="B206" s="701" t="s">
        <v>202</v>
      </c>
      <c r="C206" s="689">
        <v>0</v>
      </c>
      <c r="D206" s="689">
        <v>0</v>
      </c>
      <c r="E206" s="88"/>
      <c r="F206" s="88"/>
      <c r="G206" s="88"/>
      <c r="H206" s="88"/>
      <c r="I206" s="70">
        <f t="shared" si="220"/>
        <v>0</v>
      </c>
      <c r="J206" s="723">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86"/>
      <c r="AD206" s="348">
        <v>0</v>
      </c>
      <c r="AE206" s="689">
        <v>0</v>
      </c>
      <c r="AF206" s="70">
        <f t="shared" ref="AF206:AF211" si="277">SUM(J206:K206)</f>
        <v>0</v>
      </c>
      <c r="AG206" s="689">
        <v>0</v>
      </c>
      <c r="AH206" s="70">
        <v>0</v>
      </c>
      <c r="AI206" s="70">
        <v>0</v>
      </c>
      <c r="AJ206" s="70"/>
      <c r="AK206" s="349">
        <v>0</v>
      </c>
      <c r="AL206" s="531">
        <v>0</v>
      </c>
      <c r="AM206" s="70">
        <v>0</v>
      </c>
      <c r="AN206" s="834">
        <v>0</v>
      </c>
      <c r="AP206" s="361">
        <f>AF206+'[1]PPTO AL 31 DE JULIO  2016'!Z206</f>
        <v>0</v>
      </c>
      <c r="AQ206" s="361">
        <f>AG206+'[1]PPTO AL 31 DE JULIO  2016'!AA206</f>
        <v>0</v>
      </c>
      <c r="AR206" s="361">
        <f>AH206+'[1]PPTO AL 31 DE JULIO  2016'!AB206</f>
        <v>0</v>
      </c>
      <c r="AS206" s="369">
        <f>AK206+'[1]PPTO AL 31 DE JULIO  2016'!AC206</f>
        <v>0</v>
      </c>
      <c r="AT206" s="371" t="e">
        <f t="shared" si="268"/>
        <v>#DIV/0!</v>
      </c>
      <c r="AU206" s="371" t="e">
        <f t="shared" si="269"/>
        <v>#DIV/0!</v>
      </c>
      <c r="AW206" s="802">
        <f t="shared" si="270"/>
        <v>0</v>
      </c>
      <c r="AX206" s="802">
        <f t="shared" si="271"/>
        <v>0</v>
      </c>
    </row>
    <row r="207" spans="1:51" ht="12.75" hidden="1" customHeight="1" x14ac:dyDescent="0.35">
      <c r="A207" s="409">
        <v>50202</v>
      </c>
      <c r="B207" s="701" t="s">
        <v>203</v>
      </c>
      <c r="C207" s="689">
        <v>0</v>
      </c>
      <c r="D207" s="689">
        <v>0</v>
      </c>
      <c r="E207" s="88"/>
      <c r="F207" s="88"/>
      <c r="G207" s="88"/>
      <c r="H207" s="88"/>
      <c r="I207" s="70">
        <f t="shared" si="220"/>
        <v>0</v>
      </c>
      <c r="J207" s="723">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86"/>
      <c r="AD207" s="348">
        <v>0</v>
      </c>
      <c r="AE207" s="689">
        <v>0</v>
      </c>
      <c r="AF207" s="70">
        <f t="shared" si="277"/>
        <v>0</v>
      </c>
      <c r="AG207" s="689">
        <v>0</v>
      </c>
      <c r="AH207" s="70">
        <v>0</v>
      </c>
      <c r="AI207" s="70">
        <v>0</v>
      </c>
      <c r="AJ207" s="70"/>
      <c r="AK207" s="349">
        <v>0</v>
      </c>
      <c r="AL207" s="531">
        <v>0</v>
      </c>
      <c r="AM207" s="70">
        <v>0</v>
      </c>
      <c r="AN207" s="834">
        <v>0</v>
      </c>
      <c r="AP207" s="361">
        <f>AF207+'[1]PPTO AL 31 DE JULIO  2016'!Z207</f>
        <v>0</v>
      </c>
      <c r="AQ207" s="361">
        <f>AG207+'[1]PPTO AL 31 DE JULIO  2016'!AA207</f>
        <v>0</v>
      </c>
      <c r="AR207" s="361">
        <f>AH207+'[1]PPTO AL 31 DE JULIO  2016'!AB207</f>
        <v>0</v>
      </c>
      <c r="AS207" s="369">
        <f>AK207+'[1]PPTO AL 31 DE JULIO  2016'!AC207</f>
        <v>0</v>
      </c>
      <c r="AT207" s="371" t="e">
        <f t="shared" si="268"/>
        <v>#DIV/0!</v>
      </c>
      <c r="AU207" s="371" t="e">
        <f t="shared" si="269"/>
        <v>#DIV/0!</v>
      </c>
      <c r="AW207" s="802">
        <f t="shared" si="270"/>
        <v>0</v>
      </c>
      <c r="AX207" s="802">
        <f t="shared" si="271"/>
        <v>0</v>
      </c>
    </row>
    <row r="208" spans="1:51" ht="12.75" hidden="1" customHeight="1" x14ac:dyDescent="0.35">
      <c r="A208" s="409">
        <v>50203</v>
      </c>
      <c r="B208" s="701" t="s">
        <v>204</v>
      </c>
      <c r="C208" s="689">
        <v>0</v>
      </c>
      <c r="D208" s="689">
        <v>0</v>
      </c>
      <c r="E208" s="88"/>
      <c r="F208" s="88"/>
      <c r="G208" s="88"/>
      <c r="H208" s="88"/>
      <c r="I208" s="70">
        <f t="shared" si="220"/>
        <v>0</v>
      </c>
      <c r="J208" s="723">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86"/>
      <c r="AD208" s="348">
        <v>0</v>
      </c>
      <c r="AE208" s="689">
        <v>0</v>
      </c>
      <c r="AF208" s="70">
        <f t="shared" si="277"/>
        <v>0</v>
      </c>
      <c r="AG208" s="689">
        <v>0</v>
      </c>
      <c r="AH208" s="70">
        <v>0</v>
      </c>
      <c r="AI208" s="70">
        <v>0</v>
      </c>
      <c r="AJ208" s="70"/>
      <c r="AK208" s="349">
        <v>0</v>
      </c>
      <c r="AL208" s="531">
        <v>0</v>
      </c>
      <c r="AM208" s="70">
        <v>0</v>
      </c>
      <c r="AN208" s="834">
        <v>0</v>
      </c>
      <c r="AP208" s="361">
        <f>AF208+'[1]PPTO AL 31 DE JULIO  2016'!Z208</f>
        <v>0</v>
      </c>
      <c r="AQ208" s="361">
        <f>AG208+'[1]PPTO AL 31 DE JULIO  2016'!AA208</f>
        <v>0</v>
      </c>
      <c r="AR208" s="361">
        <f>AH208+'[1]PPTO AL 31 DE JULIO  2016'!AB208</f>
        <v>0</v>
      </c>
      <c r="AS208" s="369">
        <f>AK208+'[1]PPTO AL 31 DE JULIO  2016'!AC208</f>
        <v>0</v>
      </c>
      <c r="AT208" s="371" t="e">
        <f t="shared" si="268"/>
        <v>#DIV/0!</v>
      </c>
      <c r="AU208" s="371" t="e">
        <f t="shared" si="269"/>
        <v>#DIV/0!</v>
      </c>
      <c r="AW208" s="802">
        <f t="shared" si="270"/>
        <v>0</v>
      </c>
      <c r="AX208" s="802">
        <f t="shared" si="271"/>
        <v>0</v>
      </c>
    </row>
    <row r="209" spans="1:50" ht="12.75" hidden="1" customHeight="1" x14ac:dyDescent="0.35">
      <c r="A209" s="409">
        <v>50204</v>
      </c>
      <c r="B209" s="701" t="s">
        <v>205</v>
      </c>
      <c r="C209" s="689">
        <v>0</v>
      </c>
      <c r="D209" s="689">
        <v>0</v>
      </c>
      <c r="E209" s="88"/>
      <c r="F209" s="88"/>
      <c r="G209" s="88"/>
      <c r="H209" s="88"/>
      <c r="I209" s="70">
        <f t="shared" ref="I209:I270" si="278">SUM(C209:D209)</f>
        <v>0</v>
      </c>
      <c r="J209" s="723">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86"/>
      <c r="AD209" s="348">
        <v>0</v>
      </c>
      <c r="AE209" s="689">
        <v>0</v>
      </c>
      <c r="AF209" s="70">
        <f t="shared" si="277"/>
        <v>0</v>
      </c>
      <c r="AG209" s="689">
        <v>0</v>
      </c>
      <c r="AH209" s="70">
        <v>0</v>
      </c>
      <c r="AI209" s="70">
        <v>0</v>
      </c>
      <c r="AJ209" s="70"/>
      <c r="AK209" s="349">
        <v>0</v>
      </c>
      <c r="AL209" s="531">
        <v>0</v>
      </c>
      <c r="AM209" s="70">
        <v>0</v>
      </c>
      <c r="AN209" s="834">
        <v>0</v>
      </c>
      <c r="AP209" s="361">
        <f>AF209+'[1]PPTO AL 31 DE JULIO  2016'!Z209</f>
        <v>0</v>
      </c>
      <c r="AQ209" s="361">
        <f>AG209+'[1]PPTO AL 31 DE JULIO  2016'!AA209</f>
        <v>0</v>
      </c>
      <c r="AR209" s="361">
        <f>AH209+'[1]PPTO AL 31 DE JULIO  2016'!AB209</f>
        <v>0</v>
      </c>
      <c r="AS209" s="369">
        <f>AK209+'[1]PPTO AL 31 DE JULIO  2016'!AC209</f>
        <v>0</v>
      </c>
      <c r="AT209" s="371" t="e">
        <f t="shared" si="268"/>
        <v>#DIV/0!</v>
      </c>
      <c r="AU209" s="371" t="e">
        <f t="shared" si="269"/>
        <v>#DIV/0!</v>
      </c>
      <c r="AW209" s="802">
        <f t="shared" si="270"/>
        <v>0</v>
      </c>
      <c r="AX209" s="802">
        <f t="shared" si="271"/>
        <v>0</v>
      </c>
    </row>
    <row r="210" spans="1:50" ht="12.75" hidden="1" customHeight="1" x14ac:dyDescent="0.35">
      <c r="A210" s="409">
        <v>50205</v>
      </c>
      <c r="B210" s="701" t="s">
        <v>206</v>
      </c>
      <c r="C210" s="689">
        <v>0</v>
      </c>
      <c r="D210" s="689">
        <v>0</v>
      </c>
      <c r="H210" s="88"/>
      <c r="I210" s="70">
        <f t="shared" si="278"/>
        <v>0</v>
      </c>
      <c r="J210" s="723">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86"/>
      <c r="AD210" s="348">
        <v>0</v>
      </c>
      <c r="AE210" s="689">
        <v>0</v>
      </c>
      <c r="AF210" s="70">
        <f t="shared" si="277"/>
        <v>0</v>
      </c>
      <c r="AG210" s="689">
        <v>0</v>
      </c>
      <c r="AH210" s="70">
        <v>0</v>
      </c>
      <c r="AI210" s="70">
        <v>0</v>
      </c>
      <c r="AJ210" s="70"/>
      <c r="AK210" s="349">
        <v>0</v>
      </c>
      <c r="AL210" s="531">
        <v>0</v>
      </c>
      <c r="AM210" s="70">
        <v>0</v>
      </c>
      <c r="AN210" s="834">
        <v>0</v>
      </c>
      <c r="AP210" s="361">
        <f>AF210+'[1]PPTO AL 31 DE JULIO  2016'!Z210</f>
        <v>0</v>
      </c>
      <c r="AQ210" s="361">
        <f>AG210+'[1]PPTO AL 31 DE JULIO  2016'!AA210</f>
        <v>0</v>
      </c>
      <c r="AR210" s="361">
        <f>AH210+'[1]PPTO AL 31 DE JULIO  2016'!AB210</f>
        <v>0</v>
      </c>
      <c r="AS210" s="369">
        <f>AK210+'[1]PPTO AL 31 DE JULIO  2016'!AC210</f>
        <v>0</v>
      </c>
      <c r="AT210" s="371" t="e">
        <f t="shared" si="268"/>
        <v>#DIV/0!</v>
      </c>
      <c r="AU210" s="371" t="e">
        <f t="shared" si="269"/>
        <v>#DIV/0!</v>
      </c>
      <c r="AW210" s="802">
        <f t="shared" si="270"/>
        <v>0</v>
      </c>
      <c r="AX210" s="802">
        <f t="shared" si="271"/>
        <v>0</v>
      </c>
    </row>
    <row r="211" spans="1:50" ht="12.75" hidden="1" customHeight="1" x14ac:dyDescent="0.35">
      <c r="A211" s="409">
        <v>50206</v>
      </c>
      <c r="B211" s="701" t="s">
        <v>207</v>
      </c>
      <c r="C211" s="689">
        <v>0</v>
      </c>
      <c r="D211" s="689">
        <v>0</v>
      </c>
      <c r="H211" s="88"/>
      <c r="I211" s="70">
        <f t="shared" si="278"/>
        <v>0</v>
      </c>
      <c r="J211" s="723">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86"/>
      <c r="AD211" s="348">
        <v>0</v>
      </c>
      <c r="AE211" s="689">
        <v>0</v>
      </c>
      <c r="AF211" s="70">
        <f t="shared" si="277"/>
        <v>0</v>
      </c>
      <c r="AG211" s="689">
        <v>0</v>
      </c>
      <c r="AH211" s="70">
        <v>0</v>
      </c>
      <c r="AI211" s="70">
        <v>0</v>
      </c>
      <c r="AJ211" s="70"/>
      <c r="AK211" s="349">
        <v>0</v>
      </c>
      <c r="AL211" s="531">
        <v>0</v>
      </c>
      <c r="AM211" s="70">
        <v>0</v>
      </c>
      <c r="AN211" s="834">
        <v>0</v>
      </c>
      <c r="AP211" s="361">
        <f>AF211+'[1]PPTO AL 31 DE JULIO  2016'!Z211</f>
        <v>0</v>
      </c>
      <c r="AQ211" s="361">
        <f>AG211+'[1]PPTO AL 31 DE JULIO  2016'!AA211</f>
        <v>0</v>
      </c>
      <c r="AR211" s="361">
        <f>AH211+'[1]PPTO AL 31 DE JULIO  2016'!AB211</f>
        <v>0</v>
      </c>
      <c r="AS211" s="369">
        <f>AK211+'[1]PPTO AL 31 DE JULIO  2016'!AC211</f>
        <v>0</v>
      </c>
      <c r="AT211" s="371" t="e">
        <f t="shared" si="268"/>
        <v>#DIV/0!</v>
      </c>
      <c r="AU211" s="371" t="e">
        <f t="shared" si="269"/>
        <v>#DIV/0!</v>
      </c>
      <c r="AW211" s="802">
        <f t="shared" si="270"/>
        <v>0</v>
      </c>
      <c r="AX211" s="802">
        <f t="shared" si="271"/>
        <v>0</v>
      </c>
    </row>
    <row r="212" spans="1:50" ht="16.2" hidden="1" customHeight="1" x14ac:dyDescent="0.35">
      <c r="A212" s="409" t="s">
        <v>694</v>
      </c>
      <c r="B212" s="724" t="s">
        <v>208</v>
      </c>
      <c r="C212" s="689">
        <v>0</v>
      </c>
      <c r="D212" s="689">
        <v>0</v>
      </c>
      <c r="H212" s="88"/>
      <c r="I212" s="70">
        <f t="shared" si="278"/>
        <v>0</v>
      </c>
      <c r="J212" s="723">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86"/>
      <c r="AD212" s="63">
        <f>J212+L212+N212+P212+R212+V212+T212</f>
        <v>0</v>
      </c>
      <c r="AE212" s="691">
        <f>K212+M212+O212+Q212+S212+W212+U212</f>
        <v>0</v>
      </c>
      <c r="AF212" s="72">
        <f>I212+AD212-AE212</f>
        <v>0</v>
      </c>
      <c r="AG212" s="692">
        <f>IFERROR(+VLOOKUP(A212,'Base de Datos'!$A$1:$G$84,7,0),0)</f>
        <v>0</v>
      </c>
      <c r="AH212" s="72">
        <f>IFERROR(+VLOOKUP(A212,'Base de Datos'!$A$1:$G$84,6,0),0)</f>
        <v>0</v>
      </c>
      <c r="AI212" s="72">
        <f>IFERROR(+VLOOKUP(A212,'Base de Datos'!$A$1:$G$84,8,0),0)</f>
        <v>0</v>
      </c>
      <c r="AJ212" s="72">
        <f t="shared" ref="AJ212" si="279">+AK212-AI212</f>
        <v>0</v>
      </c>
      <c r="AK212" s="297">
        <f t="shared" ref="AK212" si="280">AF212-AG212-AH212</f>
        <v>0</v>
      </c>
      <c r="AL212" s="531">
        <v>0</v>
      </c>
      <c r="AM212" s="72">
        <f>IFERROR(+VLOOKUP(F212,'Base de Datos'!$A$1:$G$84,6,0),0)</f>
        <v>0</v>
      </c>
      <c r="AN212" s="834">
        <v>0</v>
      </c>
      <c r="AP212" s="361">
        <f>AF212+'[1]PPTO AL 31 DE JULIO  2016'!Z212</f>
        <v>0</v>
      </c>
      <c r="AQ212" s="361">
        <f>AG212+'[1]PPTO AL 31 DE JULIO  2016'!AA212</f>
        <v>0</v>
      </c>
      <c r="AR212" s="361">
        <f>AH212+'[1]PPTO AL 31 DE JULIO  2016'!AB212</f>
        <v>0</v>
      </c>
      <c r="AS212" s="369">
        <f>AK212+'[1]PPTO AL 31 DE JULIO  2016'!AC212</f>
        <v>0</v>
      </c>
      <c r="AT212" s="371" t="e">
        <f t="shared" si="268"/>
        <v>#DIV/0!</v>
      </c>
      <c r="AU212" s="371" t="e">
        <f t="shared" si="269"/>
        <v>#DIV/0!</v>
      </c>
      <c r="AW212" s="802">
        <f t="shared" si="270"/>
        <v>0</v>
      </c>
      <c r="AX212" s="802">
        <f t="shared" si="271"/>
        <v>0</v>
      </c>
    </row>
    <row r="213" spans="1:50" ht="12.75" hidden="1" customHeight="1" x14ac:dyDescent="0.35">
      <c r="A213" s="409">
        <v>50299</v>
      </c>
      <c r="B213" s="701" t="s">
        <v>209</v>
      </c>
      <c r="C213" s="689">
        <v>0</v>
      </c>
      <c r="D213" s="689">
        <v>0</v>
      </c>
      <c r="H213" s="88"/>
      <c r="I213" s="70">
        <f t="shared" si="278"/>
        <v>0</v>
      </c>
      <c r="J213" s="723">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86"/>
      <c r="AD213" s="348">
        <v>0</v>
      </c>
      <c r="AE213" s="689">
        <v>0</v>
      </c>
      <c r="AF213" s="70">
        <f>SUM(J213:K213)</f>
        <v>0</v>
      </c>
      <c r="AG213" s="689">
        <v>0</v>
      </c>
      <c r="AH213" s="70">
        <v>0</v>
      </c>
      <c r="AI213" s="70">
        <v>0</v>
      </c>
      <c r="AJ213" s="70"/>
      <c r="AK213" s="349">
        <v>0</v>
      </c>
      <c r="AL213" s="531">
        <v>0</v>
      </c>
      <c r="AM213" s="70">
        <v>0</v>
      </c>
      <c r="AN213" s="834">
        <v>0</v>
      </c>
      <c r="AP213" s="361">
        <f>AF213+'[1]PPTO AL 31 DE JULIO  2016'!Z213</f>
        <v>0</v>
      </c>
      <c r="AQ213" s="361">
        <f>AG213+'[1]PPTO AL 31 DE JULIO  2016'!AA213</f>
        <v>0</v>
      </c>
      <c r="AR213" s="361">
        <f>AH213+'[1]PPTO AL 31 DE JULIO  2016'!AB213</f>
        <v>0</v>
      </c>
      <c r="AS213" s="369">
        <f>AK213+'[1]PPTO AL 31 DE JULIO  2016'!AC213</f>
        <v>0</v>
      </c>
      <c r="AT213" s="371" t="e">
        <f t="shared" si="268"/>
        <v>#DIV/0!</v>
      </c>
      <c r="AU213" s="371" t="e">
        <f t="shared" si="269"/>
        <v>#DIV/0!</v>
      </c>
      <c r="AW213" s="802">
        <f t="shared" si="270"/>
        <v>0</v>
      </c>
      <c r="AX213" s="802">
        <f t="shared" si="271"/>
        <v>0</v>
      </c>
    </row>
    <row r="214" spans="1:50" ht="15" hidden="1" customHeight="1" x14ac:dyDescent="0.55000000000000004">
      <c r="A214" s="407">
        <v>503</v>
      </c>
      <c r="B214" s="312" t="s">
        <v>210</v>
      </c>
      <c r="C214" s="315">
        <f>SUM(C215:C217)</f>
        <v>0</v>
      </c>
      <c r="D214" s="315">
        <f>SUM(D215:D217)</f>
        <v>0</v>
      </c>
      <c r="E214" s="313">
        <f>SUM(E215:E217)</f>
        <v>0</v>
      </c>
      <c r="F214" s="313"/>
      <c r="G214" s="313"/>
      <c r="H214" s="313">
        <f>SUM(H215:H217)</f>
        <v>0</v>
      </c>
      <c r="I214" s="330">
        <f t="shared" si="278"/>
        <v>0</v>
      </c>
      <c r="J214" s="317">
        <f>SUM(J215:J217)</f>
        <v>0</v>
      </c>
      <c r="K214" s="318">
        <f t="shared" ref="K214:W214" si="281">SUM(K215:K217)</f>
        <v>0</v>
      </c>
      <c r="L214" s="319">
        <f t="shared" si="281"/>
        <v>0</v>
      </c>
      <c r="M214" s="320">
        <f t="shared" si="281"/>
        <v>0</v>
      </c>
      <c r="N214" s="319">
        <f t="shared" si="281"/>
        <v>0</v>
      </c>
      <c r="O214" s="320">
        <f t="shared" si="281"/>
        <v>0</v>
      </c>
      <c r="P214" s="319">
        <f t="shared" si="281"/>
        <v>0</v>
      </c>
      <c r="Q214" s="320">
        <f t="shared" si="281"/>
        <v>0</v>
      </c>
      <c r="R214" s="319">
        <f t="shared" si="281"/>
        <v>0</v>
      </c>
      <c r="S214" s="320">
        <f t="shared" si="281"/>
        <v>0</v>
      </c>
      <c r="T214" s="319">
        <f>SUM(T215:T217)</f>
        <v>0</v>
      </c>
      <c r="U214" s="320">
        <f>SUM(U215:U217)</f>
        <v>0</v>
      </c>
      <c r="V214" s="321">
        <f t="shared" si="281"/>
        <v>0</v>
      </c>
      <c r="W214" s="319">
        <f t="shared" si="281"/>
        <v>0</v>
      </c>
      <c r="X214" s="321">
        <f t="shared" ref="X214:AA214" si="282">SUM(X215:X217)</f>
        <v>0</v>
      </c>
      <c r="Y214" s="319">
        <f t="shared" si="282"/>
        <v>0</v>
      </c>
      <c r="Z214" s="321">
        <f t="shared" si="282"/>
        <v>0</v>
      </c>
      <c r="AA214" s="319">
        <f t="shared" si="282"/>
        <v>0</v>
      </c>
      <c r="AB214" s="319"/>
      <c r="AC214" s="787"/>
      <c r="AD214" s="322">
        <f t="shared" ref="AD214:AL214" si="283">SUM(AD215:AD217)</f>
        <v>0</v>
      </c>
      <c r="AE214" s="315">
        <f t="shared" si="283"/>
        <v>0</v>
      </c>
      <c r="AF214" s="323">
        <f>SUM(AF215:AF217)</f>
        <v>0</v>
      </c>
      <c r="AG214" s="717">
        <f t="shared" si="283"/>
        <v>0</v>
      </c>
      <c r="AH214" s="323">
        <f t="shared" si="283"/>
        <v>0</v>
      </c>
      <c r="AI214" s="323">
        <f t="shared" ref="AI214" si="284">SUM(AI215:AI217)</f>
        <v>0</v>
      </c>
      <c r="AJ214" s="323"/>
      <c r="AK214" s="323">
        <f t="shared" si="283"/>
        <v>0</v>
      </c>
      <c r="AL214" s="530">
        <f t="shared" si="283"/>
        <v>0</v>
      </c>
      <c r="AM214" s="323">
        <f t="shared" ref="AM214" si="285">SUM(AM215:AM217)</f>
        <v>0</v>
      </c>
      <c r="AN214" s="833">
        <f>SUM(AN215:AN217)</f>
        <v>0</v>
      </c>
      <c r="AP214" s="361">
        <f>AF214+'[1]PPTO AL 31 DE JULIO  2016'!Z214</f>
        <v>0</v>
      </c>
      <c r="AQ214" s="361">
        <f>AG214+'[1]PPTO AL 31 DE JULIO  2016'!AA214</f>
        <v>0</v>
      </c>
      <c r="AR214" s="361">
        <f>AH214+'[1]PPTO AL 31 DE JULIO  2016'!AB214</f>
        <v>0</v>
      </c>
      <c r="AS214" s="369">
        <f>AK214+'[1]PPTO AL 31 DE JULIO  2016'!AC214</f>
        <v>0</v>
      </c>
      <c r="AT214" s="371" t="e">
        <f t="shared" si="268"/>
        <v>#DIV/0!</v>
      </c>
      <c r="AU214" s="371" t="e">
        <f t="shared" si="269"/>
        <v>#DIV/0!</v>
      </c>
      <c r="AW214" s="802">
        <f t="shared" si="270"/>
        <v>0</v>
      </c>
      <c r="AX214" s="802">
        <f t="shared" si="271"/>
        <v>0</v>
      </c>
    </row>
    <row r="215" spans="1:50" ht="12.75" hidden="1" customHeight="1" x14ac:dyDescent="0.35">
      <c r="A215" s="409">
        <v>50301</v>
      </c>
      <c r="B215" s="701" t="s">
        <v>211</v>
      </c>
      <c r="C215" s="689">
        <v>0</v>
      </c>
      <c r="D215" s="689">
        <v>0</v>
      </c>
      <c r="I215" s="70">
        <f t="shared" si="278"/>
        <v>0</v>
      </c>
      <c r="J215" s="723">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86"/>
      <c r="AD215" s="348">
        <v>0</v>
      </c>
      <c r="AE215" s="689">
        <v>0</v>
      </c>
      <c r="AF215" s="70">
        <f>SUM(J215:K215)</f>
        <v>0</v>
      </c>
      <c r="AG215" s="689">
        <v>0</v>
      </c>
      <c r="AH215" s="70">
        <v>0</v>
      </c>
      <c r="AI215" s="70">
        <v>0</v>
      </c>
      <c r="AJ215" s="70"/>
      <c r="AK215" s="349">
        <v>0</v>
      </c>
      <c r="AL215" s="531">
        <v>0</v>
      </c>
      <c r="AM215" s="70">
        <v>0</v>
      </c>
      <c r="AN215" s="834">
        <v>0</v>
      </c>
      <c r="AP215" s="361">
        <f>AF215+'[1]PPTO AL 31 DE JULIO  2016'!Z215</f>
        <v>0</v>
      </c>
      <c r="AQ215" s="361">
        <f>AG215+'[1]PPTO AL 31 DE JULIO  2016'!AA215</f>
        <v>0</v>
      </c>
      <c r="AR215" s="361">
        <f>AH215+'[1]PPTO AL 31 DE JULIO  2016'!AB215</f>
        <v>0</v>
      </c>
      <c r="AS215" s="369">
        <f>AK215+'[1]PPTO AL 31 DE JULIO  2016'!AC215</f>
        <v>0</v>
      </c>
      <c r="AT215" s="371" t="e">
        <f t="shared" si="268"/>
        <v>#DIV/0!</v>
      </c>
      <c r="AU215" s="371" t="e">
        <f t="shared" si="269"/>
        <v>#DIV/0!</v>
      </c>
      <c r="AW215" s="802">
        <f t="shared" si="270"/>
        <v>0</v>
      </c>
      <c r="AX215" s="802">
        <f t="shared" si="271"/>
        <v>0</v>
      </c>
    </row>
    <row r="216" spans="1:50" ht="12.75" hidden="1" customHeight="1" x14ac:dyDescent="0.35">
      <c r="A216" s="409">
        <v>50302</v>
      </c>
      <c r="B216" s="701" t="s">
        <v>212</v>
      </c>
      <c r="C216" s="689">
        <v>0</v>
      </c>
      <c r="D216" s="689">
        <v>0</v>
      </c>
      <c r="I216" s="70">
        <f t="shared" si="278"/>
        <v>0</v>
      </c>
      <c r="J216" s="723">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86"/>
      <c r="AD216" s="348">
        <v>0</v>
      </c>
      <c r="AE216" s="689">
        <v>0</v>
      </c>
      <c r="AF216" s="70">
        <f>SUM(J216:K216)</f>
        <v>0</v>
      </c>
      <c r="AG216" s="689">
        <v>0</v>
      </c>
      <c r="AH216" s="70">
        <v>0</v>
      </c>
      <c r="AI216" s="70">
        <v>0</v>
      </c>
      <c r="AJ216" s="70"/>
      <c r="AK216" s="349">
        <v>0</v>
      </c>
      <c r="AL216" s="531">
        <v>0</v>
      </c>
      <c r="AM216" s="70">
        <v>0</v>
      </c>
      <c r="AN216" s="834">
        <v>0</v>
      </c>
      <c r="AP216" s="361">
        <f>AF216+'[1]PPTO AL 31 DE JULIO  2016'!Z216</f>
        <v>0</v>
      </c>
      <c r="AQ216" s="361">
        <f>AG216+'[1]PPTO AL 31 DE JULIO  2016'!AA216</f>
        <v>0</v>
      </c>
      <c r="AR216" s="361">
        <f>AH216+'[1]PPTO AL 31 DE JULIO  2016'!AB216</f>
        <v>0</v>
      </c>
      <c r="AS216" s="369">
        <f>AK216+'[1]PPTO AL 31 DE JULIO  2016'!AC216</f>
        <v>0</v>
      </c>
      <c r="AT216" s="371" t="e">
        <f t="shared" si="268"/>
        <v>#DIV/0!</v>
      </c>
      <c r="AU216" s="371" t="e">
        <f t="shared" si="269"/>
        <v>#DIV/0!</v>
      </c>
      <c r="AW216" s="802">
        <f t="shared" si="270"/>
        <v>0</v>
      </c>
      <c r="AX216" s="802">
        <f t="shared" si="271"/>
        <v>0</v>
      </c>
    </row>
    <row r="217" spans="1:50" ht="3" customHeight="1" x14ac:dyDescent="0.35">
      <c r="A217" s="409">
        <v>50399</v>
      </c>
      <c r="B217" s="701" t="s">
        <v>213</v>
      </c>
      <c r="C217" s="689">
        <v>0</v>
      </c>
      <c r="D217" s="689">
        <v>0</v>
      </c>
      <c r="I217" s="70">
        <f t="shared" si="278"/>
        <v>0</v>
      </c>
      <c r="J217" s="723">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86"/>
      <c r="AD217" s="348">
        <v>0</v>
      </c>
      <c r="AE217" s="689">
        <v>0</v>
      </c>
      <c r="AF217" s="70">
        <f>SUM(J217:K217)</f>
        <v>0</v>
      </c>
      <c r="AG217" s="689">
        <v>0</v>
      </c>
      <c r="AH217" s="70">
        <v>0</v>
      </c>
      <c r="AI217" s="70">
        <v>0</v>
      </c>
      <c r="AJ217" s="70"/>
      <c r="AK217" s="349">
        <v>0</v>
      </c>
      <c r="AL217" s="531">
        <v>0</v>
      </c>
      <c r="AM217" s="70">
        <v>0</v>
      </c>
      <c r="AN217" s="834">
        <v>0</v>
      </c>
      <c r="AP217" s="361">
        <f>AF217+'[1]PPTO AL 31 DE JULIO  2016'!Z217</f>
        <v>0</v>
      </c>
      <c r="AQ217" s="361">
        <f>AG217+'[1]PPTO AL 31 DE JULIO  2016'!AA217</f>
        <v>0</v>
      </c>
      <c r="AR217" s="361">
        <f>AH217+'[1]PPTO AL 31 DE JULIO  2016'!AB217</f>
        <v>0</v>
      </c>
      <c r="AS217" s="369">
        <f>AK217+'[1]PPTO AL 31 DE JULIO  2016'!AC217</f>
        <v>0</v>
      </c>
      <c r="AT217" s="371" t="e">
        <f t="shared" si="268"/>
        <v>#DIV/0!</v>
      </c>
      <c r="AU217" s="371" t="e">
        <f t="shared" si="269"/>
        <v>#DIV/0!</v>
      </c>
      <c r="AW217" s="802">
        <f t="shared" si="270"/>
        <v>0</v>
      </c>
      <c r="AX217" s="802">
        <f t="shared" si="271"/>
        <v>0</v>
      </c>
    </row>
    <row r="218" spans="1:50" ht="16.8" x14ac:dyDescent="0.55000000000000004">
      <c r="A218" s="407">
        <v>599</v>
      </c>
      <c r="B218" s="312" t="s">
        <v>214</v>
      </c>
      <c r="C218" s="315">
        <f>SUM(C219:C222)</f>
        <v>71534252</v>
      </c>
      <c r="D218" s="315">
        <f>SUM(D219:D222)</f>
        <v>0</v>
      </c>
      <c r="E218" s="313">
        <f>SUM(E219:E222)</f>
        <v>0</v>
      </c>
      <c r="F218" s="313"/>
      <c r="G218" s="313"/>
      <c r="H218" s="313">
        <f>SUM(H219:H222)</f>
        <v>0</v>
      </c>
      <c r="I218" s="330">
        <f t="shared" si="278"/>
        <v>71534252</v>
      </c>
      <c r="J218" s="317">
        <f>SUM(J219:J222)</f>
        <v>0</v>
      </c>
      <c r="K218" s="318">
        <f t="shared" ref="K218:W218" si="286">SUM(K219:K222)</f>
        <v>0</v>
      </c>
      <c r="L218" s="319">
        <f t="shared" si="286"/>
        <v>0</v>
      </c>
      <c r="M218" s="320">
        <f t="shared" si="286"/>
        <v>0</v>
      </c>
      <c r="N218" s="319">
        <f t="shared" si="286"/>
        <v>0</v>
      </c>
      <c r="O218" s="320">
        <f t="shared" si="286"/>
        <v>0</v>
      </c>
      <c r="P218" s="319">
        <f t="shared" si="286"/>
        <v>0</v>
      </c>
      <c r="Q218" s="320">
        <f t="shared" si="286"/>
        <v>0</v>
      </c>
      <c r="R218" s="319">
        <f t="shared" si="286"/>
        <v>0</v>
      </c>
      <c r="S218" s="320">
        <f t="shared" si="286"/>
        <v>0</v>
      </c>
      <c r="T218" s="319">
        <f>SUM(T219:T222)</f>
        <v>0</v>
      </c>
      <c r="U218" s="320">
        <f>SUM(U219:U222)</f>
        <v>0</v>
      </c>
      <c r="V218" s="321">
        <f t="shared" si="286"/>
        <v>0</v>
      </c>
      <c r="W218" s="319">
        <f t="shared" si="286"/>
        <v>0</v>
      </c>
      <c r="X218" s="321">
        <f t="shared" ref="X218:AA218" si="287">SUM(X219:X222)</f>
        <v>0</v>
      </c>
      <c r="Y218" s="319">
        <f t="shared" si="287"/>
        <v>0</v>
      </c>
      <c r="Z218" s="321">
        <f t="shared" si="287"/>
        <v>0</v>
      </c>
      <c r="AA218" s="319">
        <f t="shared" si="287"/>
        <v>0</v>
      </c>
      <c r="AB218" s="319"/>
      <c r="AC218" s="787"/>
      <c r="AD218" s="322">
        <f t="shared" ref="AD218:AL218" si="288">SUM(AD219:AD222)</f>
        <v>0</v>
      </c>
      <c r="AE218" s="315">
        <f t="shared" si="288"/>
        <v>0</v>
      </c>
      <c r="AF218" s="323">
        <f t="shared" si="288"/>
        <v>71534252</v>
      </c>
      <c r="AG218" s="717">
        <f t="shared" si="288"/>
        <v>0</v>
      </c>
      <c r="AH218" s="323">
        <f t="shared" si="288"/>
        <v>7115364.1099999994</v>
      </c>
      <c r="AI218" s="323">
        <f t="shared" ref="AI218" si="289">SUM(AI219:AI222)</f>
        <v>0</v>
      </c>
      <c r="AJ218" s="323"/>
      <c r="AK218" s="323">
        <f t="shared" si="288"/>
        <v>64418887.890000001</v>
      </c>
      <c r="AL218" s="530">
        <f t="shared" si="288"/>
        <v>9.9467931949578495E-2</v>
      </c>
      <c r="AM218" s="323">
        <f t="shared" ref="AM218" si="290">SUM(AM219:AM222)</f>
        <v>0</v>
      </c>
      <c r="AN218" s="833">
        <f>SUM(AN219:AN222)</f>
        <v>0</v>
      </c>
      <c r="AP218" s="361">
        <f>AF218+'[1]PPTO AL 31 DE JULIO  2016'!Z218</f>
        <v>85724252</v>
      </c>
      <c r="AQ218" s="361">
        <f>AG218+'[1]PPTO AL 31 DE JULIO  2016'!AA218</f>
        <v>0</v>
      </c>
      <c r="AR218" s="361">
        <f>AH218+'[1]PPTO AL 31 DE JULIO  2016'!AB218</f>
        <v>7115364.1099999994</v>
      </c>
      <c r="AS218" s="369">
        <f>AK218+'[1]PPTO AL 31 DE JULIO  2016'!AC218</f>
        <v>78608887.890000001</v>
      </c>
      <c r="AT218" s="371">
        <f t="shared" si="268"/>
        <v>0</v>
      </c>
      <c r="AU218" s="371">
        <f t="shared" si="269"/>
        <v>8.3002930255956037E-2</v>
      </c>
      <c r="AV218" s="100">
        <v>77905860.620000005</v>
      </c>
      <c r="AW218" s="802">
        <f t="shared" si="270"/>
        <v>-13486972.730000004</v>
      </c>
      <c r="AX218" s="802">
        <f t="shared" si="271"/>
        <v>-13486972.730000004</v>
      </c>
    </row>
    <row r="219" spans="1:50" ht="12.75" hidden="1" customHeight="1" x14ac:dyDescent="0.35">
      <c r="A219" s="409">
        <v>59901</v>
      </c>
      <c r="B219" s="701" t="s">
        <v>215</v>
      </c>
      <c r="C219" s="689">
        <v>0</v>
      </c>
      <c r="D219" s="689">
        <v>0</v>
      </c>
      <c r="I219" s="70">
        <f t="shared" si="278"/>
        <v>0</v>
      </c>
      <c r="J219" s="723">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86"/>
      <c r="AD219" s="63">
        <f>J219+L219+N219+P219+R219+W219</f>
        <v>0</v>
      </c>
      <c r="AE219" s="691">
        <f>K219+M219+O219+Q219+S219+V219</f>
        <v>0</v>
      </c>
      <c r="AF219" s="70">
        <f>SUM(J219:K219)</f>
        <v>0</v>
      </c>
      <c r="AG219" s="689">
        <v>0</v>
      </c>
      <c r="AH219" s="70">
        <v>0</v>
      </c>
      <c r="AI219" s="70">
        <v>0</v>
      </c>
      <c r="AJ219" s="70"/>
      <c r="AK219" s="349">
        <v>0</v>
      </c>
      <c r="AL219" s="531">
        <v>0</v>
      </c>
      <c r="AM219" s="70">
        <v>0</v>
      </c>
      <c r="AN219" s="834">
        <v>0</v>
      </c>
      <c r="AP219" s="361">
        <f>AF219+'[1]PPTO AL 31 DE JULIO  2016'!Z219</f>
        <v>0</v>
      </c>
      <c r="AQ219" s="361">
        <f>AG219+'[1]PPTO AL 31 DE JULIO  2016'!AA219</f>
        <v>0</v>
      </c>
      <c r="AR219" s="361">
        <f>AH219+'[1]PPTO AL 31 DE JULIO  2016'!AB219</f>
        <v>0</v>
      </c>
      <c r="AS219" s="369">
        <f>AK219+'[1]PPTO AL 31 DE JULIO  2016'!AC219</f>
        <v>0</v>
      </c>
      <c r="AT219" s="371" t="e">
        <f t="shared" si="268"/>
        <v>#DIV/0!</v>
      </c>
      <c r="AU219" s="371" t="e">
        <f t="shared" si="269"/>
        <v>#DIV/0!</v>
      </c>
      <c r="AW219" s="802">
        <f t="shared" si="270"/>
        <v>0</v>
      </c>
      <c r="AX219" s="802">
        <f t="shared" si="271"/>
        <v>0</v>
      </c>
    </row>
    <row r="220" spans="1:50" ht="12.75" hidden="1" customHeight="1" x14ac:dyDescent="0.35">
      <c r="A220" s="409">
        <v>59902</v>
      </c>
      <c r="B220" s="701" t="s">
        <v>216</v>
      </c>
      <c r="C220" s="689">
        <v>0</v>
      </c>
      <c r="D220" s="689">
        <v>0</v>
      </c>
      <c r="I220" s="70">
        <f t="shared" si="278"/>
        <v>0</v>
      </c>
      <c r="J220" s="723">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86"/>
      <c r="AD220" s="63">
        <f>J220+L220+N220+P220+R220+W220</f>
        <v>0</v>
      </c>
      <c r="AE220" s="691">
        <f>K220+M220+O220+Q220+S220+V220</f>
        <v>0</v>
      </c>
      <c r="AF220" s="70">
        <f>SUM(J220:K220)</f>
        <v>0</v>
      </c>
      <c r="AG220" s="689">
        <v>0</v>
      </c>
      <c r="AH220" s="70">
        <v>0</v>
      </c>
      <c r="AI220" s="70">
        <v>0</v>
      </c>
      <c r="AJ220" s="70"/>
      <c r="AK220" s="349">
        <v>0</v>
      </c>
      <c r="AL220" s="531">
        <v>0</v>
      </c>
      <c r="AM220" s="70">
        <v>0</v>
      </c>
      <c r="AN220" s="834">
        <v>0</v>
      </c>
      <c r="AP220" s="361">
        <f>AF220+'[1]PPTO AL 31 DE JULIO  2016'!Z220</f>
        <v>0</v>
      </c>
      <c r="AQ220" s="361">
        <f>AG220+'[1]PPTO AL 31 DE JULIO  2016'!AA220</f>
        <v>0</v>
      </c>
      <c r="AR220" s="361">
        <f>AH220+'[1]PPTO AL 31 DE JULIO  2016'!AB220</f>
        <v>0</v>
      </c>
      <c r="AS220" s="369">
        <f>AK220+'[1]PPTO AL 31 DE JULIO  2016'!AC220</f>
        <v>0</v>
      </c>
      <c r="AT220" s="371" t="e">
        <f t="shared" si="268"/>
        <v>#DIV/0!</v>
      </c>
      <c r="AU220" s="371" t="e">
        <f t="shared" si="269"/>
        <v>#DIV/0!</v>
      </c>
      <c r="AW220" s="802">
        <f t="shared" si="270"/>
        <v>0</v>
      </c>
      <c r="AX220" s="802">
        <f t="shared" si="271"/>
        <v>0</v>
      </c>
    </row>
    <row r="221" spans="1:50" ht="17.399999999999999" customHeight="1" x14ac:dyDescent="0.35">
      <c r="A221" s="409" t="s">
        <v>560</v>
      </c>
      <c r="B221" s="724" t="s">
        <v>217</v>
      </c>
      <c r="C221" s="818">
        <v>71534252</v>
      </c>
      <c r="D221" s="689">
        <v>0</v>
      </c>
      <c r="I221" s="70">
        <f t="shared" si="278"/>
        <v>71534252</v>
      </c>
      <c r="J221" s="723">
        <v>0</v>
      </c>
      <c r="K221" s="35">
        <v>0</v>
      </c>
      <c r="L221" s="723"/>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86"/>
      <c r="AD221" s="63">
        <f t="shared" ref="AD221" si="291">J221+L221+N221+P221+R221+T221+V221+X221+Z221</f>
        <v>0</v>
      </c>
      <c r="AE221" s="762">
        <f t="shared" ref="AE221" si="292">K221+M221+O221+Q221+S221+U221+W221+Y221+AA221</f>
        <v>0</v>
      </c>
      <c r="AF221" s="180">
        <f>C221+AD221-AE221</f>
        <v>71534252</v>
      </c>
      <c r="AG221" s="692">
        <f>IFERROR(+VLOOKUP(A221,'Base de Datos'!$A$1:$G$100,7,0),0)</f>
        <v>0</v>
      </c>
      <c r="AH221" s="72">
        <f>IFERROR(+VLOOKUP(A221,'Base de Datos'!$A$1:$G$100,6,0),0)</f>
        <v>7115364.1099999994</v>
      </c>
      <c r="AI221" s="72">
        <f>IFERROR(+VLOOKUP(A221,'Base de Datos'!$A$1:$H$100,8,0),0)</f>
        <v>0</v>
      </c>
      <c r="AJ221" s="72">
        <f>+AK221+AI221</f>
        <v>64418887.890000001</v>
      </c>
      <c r="AK221" s="297">
        <f t="shared" ref="AK221" si="293">AF221-AG221-AH221</f>
        <v>64418887.890000001</v>
      </c>
      <c r="AL221" s="257">
        <f>(AF221-AK221)/AF221</f>
        <v>9.9467931949578495E-2</v>
      </c>
      <c r="AM221" s="72">
        <f>IFERROR(+VLOOKUP(A221,'Base de Datos'!$A$1:$N$84,11,0),0)</f>
        <v>0</v>
      </c>
      <c r="AN221" s="825">
        <f>AG221/AF221</f>
        <v>0</v>
      </c>
      <c r="AP221" s="361">
        <f>AF221+'[1]PPTO AL 31 DE JULIO  2016'!Z221</f>
        <v>85724252</v>
      </c>
      <c r="AQ221" s="361">
        <f>AG221+'[1]PPTO AL 31 DE JULIO  2016'!AA221</f>
        <v>0</v>
      </c>
      <c r="AR221" s="361">
        <f>AH221+'[1]PPTO AL 31 DE JULIO  2016'!AB221</f>
        <v>7115364.1099999994</v>
      </c>
      <c r="AS221" s="369">
        <f>AK221+'[1]PPTO AL 31 DE JULIO  2016'!AC221</f>
        <v>78608887.890000001</v>
      </c>
      <c r="AT221" s="371">
        <f t="shared" si="268"/>
        <v>0</v>
      </c>
      <c r="AU221" s="371">
        <f t="shared" si="269"/>
        <v>8.3002930255956037E-2</v>
      </c>
      <c r="AV221" s="805">
        <v>77905860.620000005</v>
      </c>
      <c r="AW221" s="802">
        <f t="shared" si="270"/>
        <v>-13486972.730000004</v>
      </c>
      <c r="AX221" s="802">
        <f t="shared" si="271"/>
        <v>-13486972.730000004</v>
      </c>
    </row>
    <row r="222" spans="1:50" ht="12.75" hidden="1" customHeight="1" x14ac:dyDescent="0.35">
      <c r="A222" s="409" t="s">
        <v>561</v>
      </c>
      <c r="B222" s="701" t="s">
        <v>218</v>
      </c>
      <c r="C222" s="689"/>
      <c r="D222" s="689">
        <v>0</v>
      </c>
      <c r="I222" s="70">
        <f t="shared" si="278"/>
        <v>0</v>
      </c>
      <c r="J222" s="723">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86"/>
      <c r="AD222" s="63">
        <f>J222+L222+N222+P222+R222+W222</f>
        <v>0</v>
      </c>
      <c r="AE222" s="691">
        <f>K222+M222+O222+Q222+S222+V222</f>
        <v>0</v>
      </c>
      <c r="AF222" s="70">
        <f>SUM(J222:K222)</f>
        <v>0</v>
      </c>
      <c r="AG222" s="692">
        <f>IFERROR(+VLOOKUP(A222,'Base de Datos'!$A$1:$G$84,7,0),0)</f>
        <v>0</v>
      </c>
      <c r="AH222" s="72">
        <f>IFERROR(+VLOOKUP(A222,'Base de Datos'!$A$1:$G$84,6,0),0)</f>
        <v>0</v>
      </c>
      <c r="AI222" s="72">
        <f>IFERROR(+VLOOKUP(B222,'Base de Datos'!$A$1:$G$84,6,0),0)</f>
        <v>0</v>
      </c>
      <c r="AJ222" s="72"/>
      <c r="AK222" s="349">
        <v>0</v>
      </c>
      <c r="AL222" s="531">
        <v>0</v>
      </c>
      <c r="AM222" s="72">
        <f>IFERROR(+VLOOKUP(F222,'Base de Datos'!$A$1:$G$84,6,0),0)</f>
        <v>0</v>
      </c>
      <c r="AN222" s="834">
        <v>0</v>
      </c>
      <c r="AP222" s="361">
        <f>AF222+'[1]PPTO AL 31 DE JULIO  2016'!Z222</f>
        <v>0</v>
      </c>
      <c r="AQ222" s="361">
        <f>AG222+'[1]PPTO AL 31 DE JULIO  2016'!AA222</f>
        <v>0</v>
      </c>
      <c r="AR222" s="361">
        <f>AH222+'[1]PPTO AL 31 DE JULIO  2016'!AB222</f>
        <v>0</v>
      </c>
      <c r="AS222" s="369">
        <f>AK222+'[1]PPTO AL 31 DE JULIO  2016'!AC222</f>
        <v>0</v>
      </c>
      <c r="AT222" s="371" t="e">
        <f t="shared" si="268"/>
        <v>#DIV/0!</v>
      </c>
      <c r="AU222" s="371" t="e">
        <f t="shared" si="269"/>
        <v>#DIV/0!</v>
      </c>
      <c r="AW222" s="802">
        <f t="shared" si="270"/>
        <v>0</v>
      </c>
      <c r="AX222" s="802">
        <f t="shared" si="271"/>
        <v>0</v>
      </c>
    </row>
    <row r="223" spans="1:50" s="259" customFormat="1" ht="16.8" x14ac:dyDescent="0.55000000000000004">
      <c r="A223" s="404">
        <v>6</v>
      </c>
      <c r="B223" s="714" t="s">
        <v>219</v>
      </c>
      <c r="C223" s="685">
        <f>+C224+C234+C239+C246+C251+C253+C256</f>
        <v>1881262938</v>
      </c>
      <c r="D223" s="686">
        <f>+D224+D234+D239+D246+D251+D253+D256</f>
        <v>0</v>
      </c>
      <c r="E223" s="725">
        <f>+E224+E234+E239+E246+E251+E253+E256</f>
        <v>0</v>
      </c>
      <c r="F223" s="725"/>
      <c r="G223" s="725"/>
      <c r="H223" s="725">
        <f>+H224+H234+H239+H246+H251+H253+H256</f>
        <v>0</v>
      </c>
      <c r="I223" s="305">
        <f t="shared" si="278"/>
        <v>1881262938</v>
      </c>
      <c r="J223" s="716">
        <f t="shared" ref="J223:AH223" si="294">+J224+J234+J239+J246+J251+J253+J256</f>
        <v>20115892.859999999</v>
      </c>
      <c r="K223" s="314">
        <f t="shared" si="294"/>
        <v>20115892.859999999</v>
      </c>
      <c r="L223" s="308">
        <f t="shared" si="294"/>
        <v>20000000</v>
      </c>
      <c r="M223" s="307">
        <f t="shared" si="294"/>
        <v>20000000</v>
      </c>
      <c r="N223" s="308">
        <f t="shared" si="294"/>
        <v>0</v>
      </c>
      <c r="O223" s="307">
        <f t="shared" si="294"/>
        <v>68000000</v>
      </c>
      <c r="P223" s="308">
        <f t="shared" si="294"/>
        <v>0</v>
      </c>
      <c r="Q223" s="307">
        <f t="shared" si="294"/>
        <v>0</v>
      </c>
      <c r="R223" s="308">
        <f t="shared" si="294"/>
        <v>0</v>
      </c>
      <c r="S223" s="307">
        <f t="shared" si="294"/>
        <v>0</v>
      </c>
      <c r="T223" s="308">
        <f>+T224+T234+T239+T246+T251+T253+T256</f>
        <v>0</v>
      </c>
      <c r="U223" s="307">
        <f>+U224+U234+U239+U246+U251+U253+U256</f>
        <v>0</v>
      </c>
      <c r="V223" s="309">
        <f t="shared" si="294"/>
        <v>0</v>
      </c>
      <c r="W223" s="308">
        <f t="shared" si="294"/>
        <v>0</v>
      </c>
      <c r="X223" s="309">
        <f t="shared" ref="X223:AA223" si="295">+X224+X234+X239+X246+X251+X253+X256</f>
        <v>0</v>
      </c>
      <c r="Y223" s="308">
        <f t="shared" si="295"/>
        <v>0</v>
      </c>
      <c r="Z223" s="309">
        <f t="shared" si="295"/>
        <v>0</v>
      </c>
      <c r="AA223" s="308">
        <f t="shared" si="295"/>
        <v>0</v>
      </c>
      <c r="AB223" s="308"/>
      <c r="AC223" s="774"/>
      <c r="AD223" s="310">
        <f t="shared" si="294"/>
        <v>40115892.859999999</v>
      </c>
      <c r="AE223" s="686">
        <f t="shared" si="294"/>
        <v>108115892.86</v>
      </c>
      <c r="AF223" s="305">
        <f>+AF224+AF234+AF239+AF246+AF251+AF253+AF256</f>
        <v>1813262937.9999998</v>
      </c>
      <c r="AG223" s="685">
        <f t="shared" si="294"/>
        <v>942089348.92999995</v>
      </c>
      <c r="AH223" s="305">
        <f t="shared" si="294"/>
        <v>392309272.41000003</v>
      </c>
      <c r="AI223" s="305">
        <f t="shared" ref="AI223" si="296">+AI224+AI234+AI239+AI246+AI251+AI253+AI256</f>
        <v>0</v>
      </c>
      <c r="AJ223" s="567">
        <f>+AK223+AI223</f>
        <v>478864316.65999991</v>
      </c>
      <c r="AK223" s="305">
        <f>+AK224+AK234+AK239+AK246+AK251+AK253+AK256</f>
        <v>478864316.65999991</v>
      </c>
      <c r="AL223" s="544">
        <f>(AF223-AK223)/AF223</f>
        <v>0.73591016138664389</v>
      </c>
      <c r="AM223" s="305">
        <f t="shared" ref="AM223" si="297">+AM224+AM234+AM239+AM246+AM251+AM253+AM256</f>
        <v>18773418.259999998</v>
      </c>
      <c r="AN223" s="830">
        <f>AG223/AF223</f>
        <v>0.51955473703615729</v>
      </c>
      <c r="AP223" s="305">
        <f>AF223+'[1]PPTO AL 31 DE JULIO  2016'!Z223</f>
        <v>2047858084.9999998</v>
      </c>
      <c r="AQ223" s="305">
        <f>AG223+'[1]PPTO AL 31 DE JULIO  2016'!AA223</f>
        <v>1009481274.8699999</v>
      </c>
      <c r="AR223" s="305">
        <f>AH223+'[1]PPTO AL 31 DE JULIO  2016'!AB223</f>
        <v>536116666.58000004</v>
      </c>
      <c r="AS223" s="370">
        <f>AK223+'[1]PPTO AL 31 DE JULIO  2016'!AC223</f>
        <v>502260143.54999989</v>
      </c>
      <c r="AT223" s="371">
        <f t="shared" si="268"/>
        <v>0.49294493708532544</v>
      </c>
      <c r="AU223" s="371">
        <f t="shared" si="269"/>
        <v>0.7547387940458774</v>
      </c>
      <c r="AV223" s="758">
        <v>977042465</v>
      </c>
      <c r="AW223" s="802">
        <f t="shared" si="270"/>
        <v>-498178148.34000009</v>
      </c>
      <c r="AX223" s="802"/>
    </row>
    <row r="224" spans="1:50" s="47" customFormat="1" ht="15" customHeight="1" x14ac:dyDescent="0.35">
      <c r="A224" s="569">
        <v>601</v>
      </c>
      <c r="B224" s="570" t="s">
        <v>220</v>
      </c>
      <c r="C224" s="571">
        <f>SUM(C225:C233)</f>
        <v>1771022378</v>
      </c>
      <c r="D224" s="571">
        <f>SUM(D225:D233)</f>
        <v>0</v>
      </c>
      <c r="E224" s="581">
        <f>SUM(E225:E233)</f>
        <v>0</v>
      </c>
      <c r="F224" s="581"/>
      <c r="G224" s="581"/>
      <c r="H224" s="581">
        <f>SUM(H225:H233)</f>
        <v>0</v>
      </c>
      <c r="I224" s="579">
        <f t="shared" si="278"/>
        <v>1771022378</v>
      </c>
      <c r="J224" s="573">
        <f t="shared" ref="J224:AF224" si="298">SUM(J225:J233)</f>
        <v>0</v>
      </c>
      <c r="K224" s="574">
        <f t="shared" si="298"/>
        <v>20115892.859999999</v>
      </c>
      <c r="L224" s="575">
        <f t="shared" si="298"/>
        <v>0</v>
      </c>
      <c r="M224" s="576">
        <f t="shared" si="298"/>
        <v>0</v>
      </c>
      <c r="N224" s="575">
        <f t="shared" si="298"/>
        <v>0</v>
      </c>
      <c r="O224" s="576">
        <f t="shared" si="298"/>
        <v>68000000</v>
      </c>
      <c r="P224" s="575">
        <f t="shared" si="298"/>
        <v>0</v>
      </c>
      <c r="Q224" s="576">
        <f t="shared" si="298"/>
        <v>0</v>
      </c>
      <c r="R224" s="575">
        <f t="shared" si="298"/>
        <v>0</v>
      </c>
      <c r="S224" s="576">
        <f t="shared" si="298"/>
        <v>0</v>
      </c>
      <c r="T224" s="575">
        <f>SUM(T225:T233)</f>
        <v>0</v>
      </c>
      <c r="U224" s="576">
        <f>SUM(U225:U233)</f>
        <v>0</v>
      </c>
      <c r="V224" s="577">
        <f t="shared" si="298"/>
        <v>0</v>
      </c>
      <c r="W224" s="575">
        <f t="shared" si="298"/>
        <v>0</v>
      </c>
      <c r="X224" s="577">
        <f t="shared" ref="X224:AA224" si="299">SUM(X225:X233)</f>
        <v>0</v>
      </c>
      <c r="Y224" s="575">
        <f t="shared" si="299"/>
        <v>0</v>
      </c>
      <c r="Z224" s="577">
        <f t="shared" si="299"/>
        <v>0</v>
      </c>
      <c r="AA224" s="575">
        <f t="shared" si="299"/>
        <v>0</v>
      </c>
      <c r="AB224" s="575"/>
      <c r="AC224" s="775"/>
      <c r="AD224" s="578">
        <f t="shared" si="298"/>
        <v>0</v>
      </c>
      <c r="AE224" s="571">
        <f t="shared" si="298"/>
        <v>88115892.859999999</v>
      </c>
      <c r="AF224" s="579">
        <f t="shared" si="298"/>
        <v>1682906485.1399999</v>
      </c>
      <c r="AG224" s="687">
        <f>SUM(AG225:AG227)</f>
        <v>932018069.69999993</v>
      </c>
      <c r="AH224" s="579">
        <f>SUM(AH225:AH233)</f>
        <v>378122585.14000005</v>
      </c>
      <c r="AI224" s="579">
        <f>SUM(AI225:AI233)</f>
        <v>0</v>
      </c>
      <c r="AJ224" s="579">
        <f>+AK224+AI224</f>
        <v>372765830.29999989</v>
      </c>
      <c r="AK224" s="579">
        <f>SUM(AK225:AK233)</f>
        <v>372765830.29999989</v>
      </c>
      <c r="AL224" s="590">
        <f>(AF224-AK224)/AF224</f>
        <v>0.77849878552878127</v>
      </c>
      <c r="AM224" s="579">
        <f>SUM(AM225:AM233)</f>
        <v>3.9</v>
      </c>
      <c r="AN224" s="824">
        <f>AG224/AF224</f>
        <v>0.55381453332652997</v>
      </c>
      <c r="AP224" s="361">
        <f>AF224+'[1]PPTO AL 31 DE JULIO  2016'!Z224</f>
        <v>1819601632.1399999</v>
      </c>
      <c r="AQ224" s="361">
        <f>AG224+'[1]PPTO AL 31 DE JULIO  2016'!AA224</f>
        <v>937722154.57999992</v>
      </c>
      <c r="AR224" s="361">
        <f>AH224+'[1]PPTO AL 31 DE JULIO  2016'!AB224</f>
        <v>509113647.26000005</v>
      </c>
      <c r="AS224" s="369">
        <f>AK224+'[1]PPTO AL 31 DE JULIO  2016'!AC224</f>
        <v>372765830.29999989</v>
      </c>
      <c r="AT224" s="371">
        <f t="shared" si="268"/>
        <v>0.51534475349813913</v>
      </c>
      <c r="AU224" s="371">
        <f t="shared" si="269"/>
        <v>0.79513876899439961</v>
      </c>
      <c r="AV224" s="758">
        <v>949332123</v>
      </c>
      <c r="AW224" s="802">
        <f t="shared" si="270"/>
        <v>-576566292.70000005</v>
      </c>
      <c r="AX224" s="802">
        <f t="shared" si="271"/>
        <v>-576566292.70000005</v>
      </c>
    </row>
    <row r="225" spans="1:50" ht="24" hidden="1" customHeight="1" x14ac:dyDescent="0.35">
      <c r="A225" s="409">
        <v>60101</v>
      </c>
      <c r="B225" s="701" t="s">
        <v>221</v>
      </c>
      <c r="C225" s="689">
        <v>0</v>
      </c>
      <c r="D225" s="689">
        <v>0</v>
      </c>
      <c r="E225" s="13"/>
      <c r="F225" s="13"/>
      <c r="G225" s="13"/>
      <c r="H225" s="13"/>
      <c r="I225" s="70">
        <f t="shared" si="278"/>
        <v>0</v>
      </c>
      <c r="J225" s="690">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76"/>
      <c r="AD225" s="63">
        <f>J225+L225+N225+P225+R225+W225</f>
        <v>0</v>
      </c>
      <c r="AE225" s="691">
        <f>K225+M225+O225+Q225+S225+V225</f>
        <v>0</v>
      </c>
      <c r="AF225" s="72">
        <f>I225+AD225-AE225</f>
        <v>0</v>
      </c>
      <c r="AG225" s="692">
        <v>0</v>
      </c>
      <c r="AH225" s="72">
        <v>0</v>
      </c>
      <c r="AI225" s="72">
        <v>0</v>
      </c>
      <c r="AJ225" s="72">
        <f t="shared" ref="AJ225:AJ255" si="300">+AK225-AI225</f>
        <v>0</v>
      </c>
      <c r="AK225" s="297">
        <f t="shared" ref="AK225:AK258" si="301">AF225-AG225-AH225</f>
        <v>0</v>
      </c>
      <c r="AL225" s="257">
        <v>0</v>
      </c>
      <c r="AM225" s="72">
        <v>0</v>
      </c>
      <c r="AN225" s="835">
        <v>0</v>
      </c>
      <c r="AP225" s="361">
        <f>AF225+'[1]PPTO AL 31 DE JULIO  2016'!Z225</f>
        <v>0</v>
      </c>
      <c r="AQ225" s="361">
        <f>AG225+'[1]PPTO AL 31 DE JULIO  2016'!AA225</f>
        <v>0</v>
      </c>
      <c r="AR225" s="361">
        <f>AH225+'[1]PPTO AL 31 DE JULIO  2016'!AB225</f>
        <v>0</v>
      </c>
      <c r="AS225" s="369">
        <f>AK225+'[1]PPTO AL 31 DE JULIO  2016'!AC225</f>
        <v>0</v>
      </c>
      <c r="AT225" s="371" t="e">
        <f t="shared" si="268"/>
        <v>#DIV/0!</v>
      </c>
      <c r="AU225" s="371" t="e">
        <f t="shared" si="269"/>
        <v>#DIV/0!</v>
      </c>
      <c r="AW225" s="802">
        <f t="shared" si="270"/>
        <v>0</v>
      </c>
      <c r="AX225" s="802">
        <f t="shared" si="271"/>
        <v>0</v>
      </c>
    </row>
    <row r="226" spans="1:50" ht="24" hidden="1" customHeight="1" x14ac:dyDescent="0.35">
      <c r="A226" s="409">
        <v>60102</v>
      </c>
      <c r="B226" s="701" t="s">
        <v>222</v>
      </c>
      <c r="C226" s="689">
        <v>0</v>
      </c>
      <c r="D226" s="689">
        <v>0</v>
      </c>
      <c r="E226" s="13"/>
      <c r="F226" s="13"/>
      <c r="G226" s="13"/>
      <c r="H226" s="13"/>
      <c r="I226" s="70">
        <f t="shared" si="278"/>
        <v>0</v>
      </c>
      <c r="J226" s="690">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76"/>
      <c r="AD226" s="63">
        <f>J226+L226+N226+P226+R226+W226</f>
        <v>0</v>
      </c>
      <c r="AE226" s="691">
        <f>K226+M226+O226+Q226+S226+V226</f>
        <v>0</v>
      </c>
      <c r="AF226" s="72">
        <f>I226+AD226-AE226</f>
        <v>0</v>
      </c>
      <c r="AG226" s="692">
        <v>0</v>
      </c>
      <c r="AH226" s="72">
        <v>0</v>
      </c>
      <c r="AI226" s="72">
        <v>0</v>
      </c>
      <c r="AJ226" s="72">
        <f t="shared" si="300"/>
        <v>0</v>
      </c>
      <c r="AK226" s="297">
        <f t="shared" si="301"/>
        <v>0</v>
      </c>
      <c r="AL226" s="257">
        <v>0</v>
      </c>
      <c r="AM226" s="72">
        <v>0</v>
      </c>
      <c r="AN226" s="835">
        <v>0</v>
      </c>
      <c r="AP226" s="361">
        <f>AF226+'[1]PPTO AL 31 DE JULIO  2016'!Z226</f>
        <v>0</v>
      </c>
      <c r="AQ226" s="361">
        <f>AG226+'[1]PPTO AL 31 DE JULIO  2016'!AA226</f>
        <v>0</v>
      </c>
      <c r="AR226" s="361">
        <f>AH226+'[1]PPTO AL 31 DE JULIO  2016'!AB226</f>
        <v>0</v>
      </c>
      <c r="AS226" s="369">
        <f>AK226+'[1]PPTO AL 31 DE JULIO  2016'!AC226</f>
        <v>0</v>
      </c>
      <c r="AT226" s="371" t="e">
        <f t="shared" si="268"/>
        <v>#DIV/0!</v>
      </c>
      <c r="AU226" s="371" t="e">
        <f t="shared" si="269"/>
        <v>#DIV/0!</v>
      </c>
      <c r="AW226" s="802">
        <f t="shared" si="270"/>
        <v>0</v>
      </c>
      <c r="AX226" s="802">
        <f t="shared" si="271"/>
        <v>0</v>
      </c>
    </row>
    <row r="227" spans="1:50" ht="22.8" x14ac:dyDescent="0.35">
      <c r="A227" s="409" t="s">
        <v>562</v>
      </c>
      <c r="B227" s="701" t="s">
        <v>223</v>
      </c>
      <c r="C227" s="504">
        <f>SUM(C309:C320)</f>
        <v>1771022378</v>
      </c>
      <c r="D227" s="689">
        <v>0</v>
      </c>
      <c r="E227" s="13"/>
      <c r="F227" s="13"/>
      <c r="G227" s="13"/>
      <c r="H227" s="13"/>
      <c r="I227" s="70">
        <f>SUM(C227:D227)</f>
        <v>1771022378</v>
      </c>
      <c r="J227" s="690"/>
      <c r="K227" s="45">
        <f>SUM(K309:K320)</f>
        <v>20115892.859999999</v>
      </c>
      <c r="L227" s="26"/>
      <c r="M227" s="27"/>
      <c r="N227" s="38"/>
      <c r="O227" s="45">
        <f>SUM(O309:O320)</f>
        <v>68000000</v>
      </c>
      <c r="P227" s="26">
        <v>0</v>
      </c>
      <c r="Q227" s="27"/>
      <c r="R227" s="38">
        <v>0</v>
      </c>
      <c r="S227" s="39"/>
      <c r="T227" s="38">
        <v>0</v>
      </c>
      <c r="U227" s="39"/>
      <c r="V227" s="19">
        <v>0</v>
      </c>
      <c r="W227" s="38"/>
      <c r="X227" s="19">
        <v>0</v>
      </c>
      <c r="Y227" s="38"/>
      <c r="Z227" s="19">
        <v>0</v>
      </c>
      <c r="AA227" s="38"/>
      <c r="AB227" s="38"/>
      <c r="AC227" s="776"/>
      <c r="AD227" s="63">
        <f>J227+L227+N227+P227+R227+T227+V227+X227+Z227</f>
        <v>0</v>
      </c>
      <c r="AE227" s="762">
        <f>K227+M227+O227+Q227+S227+U227+W227+Y227+AA227</f>
        <v>88115892.859999999</v>
      </c>
      <c r="AF227" s="180">
        <f>+AF321</f>
        <v>1682906485.1399999</v>
      </c>
      <c r="AG227" s="347">
        <f>AG321</f>
        <v>932018069.69999993</v>
      </c>
      <c r="AH227" s="726">
        <f>AH321</f>
        <v>378122585.14000005</v>
      </c>
      <c r="AI227" s="726">
        <f>AI321</f>
        <v>0</v>
      </c>
      <c r="AJ227" s="727">
        <f>+AK227+AI227</f>
        <v>372765830.29999989</v>
      </c>
      <c r="AK227" s="297">
        <f>AF227-AG227-AH227</f>
        <v>372765830.29999989</v>
      </c>
      <c r="AL227" s="257">
        <f t="shared" ref="AL227" si="302">IFERROR(((AF227-AK227)/AF227),0)</f>
        <v>0.77849878552878127</v>
      </c>
      <c r="AM227" s="726">
        <f>AM321</f>
        <v>3.9</v>
      </c>
      <c r="AN227" s="825">
        <f>IFERROR(+(AG227/AF227),0)</f>
        <v>0.55381453332652997</v>
      </c>
      <c r="AP227" s="361">
        <f>AF227+'[1]PPTO AL 31 DE JULIO  2016'!Z227</f>
        <v>1682906485.1399999</v>
      </c>
      <c r="AQ227" s="361">
        <f>AG227+'[1]PPTO AL 31 DE JULIO  2016'!AA227</f>
        <v>932018069.69999993</v>
      </c>
      <c r="AR227" s="361">
        <f>AH227+'[1]PPTO AL 31 DE JULIO  2016'!AB227</f>
        <v>378122585.14000005</v>
      </c>
      <c r="AS227" s="369">
        <f>AK227+'[1]PPTO AL 31 DE JULIO  2016'!AC227</f>
        <v>372765830.29999989</v>
      </c>
      <c r="AT227" s="371">
        <f t="shared" si="268"/>
        <v>0.55381453332652997</v>
      </c>
      <c r="AU227" s="371">
        <f t="shared" si="269"/>
        <v>0.77849878552878127</v>
      </c>
      <c r="AV227" s="813">
        <f>+AV321</f>
        <v>949332123</v>
      </c>
      <c r="AW227" s="802">
        <f t="shared" si="270"/>
        <v>-576566292.70000005</v>
      </c>
      <c r="AX227" s="802">
        <f t="shared" si="271"/>
        <v>-576566292.70000005</v>
      </c>
    </row>
    <row r="228" spans="1:50" ht="24" hidden="1" customHeight="1" x14ac:dyDescent="0.35">
      <c r="A228" s="409">
        <v>60104</v>
      </c>
      <c r="B228" s="701" t="s">
        <v>224</v>
      </c>
      <c r="C228" s="689"/>
      <c r="D228" s="689"/>
      <c r="E228" s="13"/>
      <c r="F228" s="13"/>
      <c r="G228" s="13"/>
      <c r="H228" s="13"/>
      <c r="I228" s="70">
        <f t="shared" si="278"/>
        <v>0</v>
      </c>
      <c r="J228" s="690"/>
      <c r="K228" s="45"/>
      <c r="L228" s="26"/>
      <c r="M228" s="27"/>
      <c r="N228" s="38"/>
      <c r="O228" s="39"/>
      <c r="P228" s="26"/>
      <c r="Q228" s="27"/>
      <c r="R228" s="38"/>
      <c r="S228" s="39"/>
      <c r="T228" s="38"/>
      <c r="U228" s="39"/>
      <c r="V228" s="19"/>
      <c r="W228" s="38"/>
      <c r="X228" s="19"/>
      <c r="Y228" s="38"/>
      <c r="Z228" s="19"/>
      <c r="AA228" s="38"/>
      <c r="AB228" s="38"/>
      <c r="AC228" s="776"/>
      <c r="AD228" s="63">
        <f t="shared" ref="AD228:AD233" si="303">J228+L228+N228+P228+R228+W228</f>
        <v>0</v>
      </c>
      <c r="AE228" s="691">
        <f t="shared" ref="AE228:AE233" si="304">K228+M228+O228+Q228+S228+V228</f>
        <v>0</v>
      </c>
      <c r="AF228" s="72">
        <f t="shared" ref="AF228:AF233" si="305">I228+AD228-AE228</f>
        <v>0</v>
      </c>
      <c r="AG228" s="692"/>
      <c r="AH228" s="72"/>
      <c r="AI228" s="72"/>
      <c r="AJ228" s="72">
        <f t="shared" si="300"/>
        <v>0</v>
      </c>
      <c r="AK228" s="297">
        <f t="shared" si="301"/>
        <v>0</v>
      </c>
      <c r="AL228" s="257"/>
      <c r="AM228" s="72"/>
      <c r="AN228" s="835"/>
      <c r="AP228" s="361">
        <f>AF228+'[1]PPTO AL 31 DE JULIO  2016'!Z228</f>
        <v>8176683</v>
      </c>
      <c r="AQ228" s="361">
        <f>AG228+'[1]PPTO AL 31 DE JULIO  2016'!AA228</f>
        <v>3985987.01</v>
      </c>
      <c r="AR228" s="361">
        <f>AH228+'[1]PPTO AL 31 DE JULIO  2016'!AB228</f>
        <v>4190695.99</v>
      </c>
      <c r="AS228" s="369">
        <f>AK228+'[1]PPTO AL 31 DE JULIO  2016'!AC228</f>
        <v>0</v>
      </c>
      <c r="AT228" s="371">
        <f t="shared" si="268"/>
        <v>0.48748215015795521</v>
      </c>
      <c r="AU228" s="371">
        <f t="shared" si="269"/>
        <v>1</v>
      </c>
      <c r="AW228" s="802">
        <f t="shared" si="270"/>
        <v>0</v>
      </c>
      <c r="AX228" s="802">
        <f t="shared" si="271"/>
        <v>0</v>
      </c>
    </row>
    <row r="229" spans="1:50" ht="24" hidden="1" customHeight="1" x14ac:dyDescent="0.35">
      <c r="A229" s="409">
        <v>60105</v>
      </c>
      <c r="B229" s="701" t="s">
        <v>225</v>
      </c>
      <c r="C229" s="689"/>
      <c r="D229" s="689"/>
      <c r="E229" s="13"/>
      <c r="F229" s="13"/>
      <c r="G229" s="13"/>
      <c r="H229" s="13"/>
      <c r="I229" s="70">
        <f t="shared" si="278"/>
        <v>0</v>
      </c>
      <c r="J229" s="690"/>
      <c r="K229" s="45"/>
      <c r="L229" s="26"/>
      <c r="M229" s="27"/>
      <c r="N229" s="38"/>
      <c r="O229" s="39"/>
      <c r="P229" s="26"/>
      <c r="Q229" s="27"/>
      <c r="R229" s="38"/>
      <c r="S229" s="39"/>
      <c r="T229" s="38"/>
      <c r="U229" s="39"/>
      <c r="V229" s="19"/>
      <c r="W229" s="38"/>
      <c r="X229" s="19"/>
      <c r="Y229" s="38"/>
      <c r="Z229" s="19"/>
      <c r="AA229" s="38"/>
      <c r="AB229" s="38"/>
      <c r="AC229" s="776"/>
      <c r="AD229" s="63">
        <f t="shared" si="303"/>
        <v>0</v>
      </c>
      <c r="AE229" s="691">
        <f t="shared" si="304"/>
        <v>0</v>
      </c>
      <c r="AF229" s="72">
        <f t="shared" si="305"/>
        <v>0</v>
      </c>
      <c r="AG229" s="692"/>
      <c r="AH229" s="72"/>
      <c r="AI229" s="72"/>
      <c r="AJ229" s="72">
        <f t="shared" si="300"/>
        <v>0</v>
      </c>
      <c r="AK229" s="297">
        <f t="shared" si="301"/>
        <v>0</v>
      </c>
      <c r="AL229" s="257"/>
      <c r="AM229" s="72"/>
      <c r="AN229" s="835"/>
      <c r="AP229" s="361">
        <f>AF229+'[1]PPTO AL 31 DE JULIO  2016'!Z229</f>
        <v>3524432</v>
      </c>
      <c r="AQ229" s="361">
        <f>AG229+'[1]PPTO AL 31 DE JULIO  2016'!AA229</f>
        <v>1718097.87</v>
      </c>
      <c r="AR229" s="361">
        <f>AH229+'[1]PPTO AL 31 DE JULIO  2016'!AB229</f>
        <v>1806334.13</v>
      </c>
      <c r="AS229" s="369">
        <f>AK229+'[1]PPTO AL 31 DE JULIO  2016'!AC229</f>
        <v>0</v>
      </c>
      <c r="AT229" s="371">
        <f t="shared" si="268"/>
        <v>0.48748220138734416</v>
      </c>
      <c r="AU229" s="371">
        <f t="shared" si="269"/>
        <v>1</v>
      </c>
      <c r="AW229" s="802">
        <f t="shared" si="270"/>
        <v>0</v>
      </c>
      <c r="AX229" s="802">
        <f t="shared" si="271"/>
        <v>0</v>
      </c>
    </row>
    <row r="230" spans="1:50" ht="24" hidden="1" customHeight="1" x14ac:dyDescent="0.35">
      <c r="A230" s="409">
        <v>60106</v>
      </c>
      <c r="B230" s="701" t="s">
        <v>226</v>
      </c>
      <c r="C230" s="689"/>
      <c r="D230" s="689"/>
      <c r="E230" s="13"/>
      <c r="F230" s="13"/>
      <c r="G230" s="13"/>
      <c r="H230" s="13"/>
      <c r="I230" s="70">
        <f t="shared" si="278"/>
        <v>0</v>
      </c>
      <c r="J230" s="690"/>
      <c r="K230" s="45"/>
      <c r="L230" s="26"/>
      <c r="M230" s="27"/>
      <c r="N230" s="38"/>
      <c r="O230" s="39"/>
      <c r="P230" s="26"/>
      <c r="Q230" s="27"/>
      <c r="R230" s="38"/>
      <c r="S230" s="39"/>
      <c r="T230" s="38"/>
      <c r="U230" s="39"/>
      <c r="V230" s="19"/>
      <c r="W230" s="38"/>
      <c r="X230" s="19"/>
      <c r="Y230" s="38"/>
      <c r="Z230" s="19"/>
      <c r="AA230" s="38"/>
      <c r="AB230" s="38"/>
      <c r="AC230" s="776"/>
      <c r="AD230" s="63">
        <f t="shared" si="303"/>
        <v>0</v>
      </c>
      <c r="AE230" s="691">
        <f t="shared" si="304"/>
        <v>0</v>
      </c>
      <c r="AF230" s="72">
        <f t="shared" si="305"/>
        <v>0</v>
      </c>
      <c r="AG230" s="692"/>
      <c r="AH230" s="72"/>
      <c r="AI230" s="72"/>
      <c r="AJ230" s="72">
        <f t="shared" si="300"/>
        <v>0</v>
      </c>
      <c r="AK230" s="297">
        <f t="shared" si="301"/>
        <v>0</v>
      </c>
      <c r="AL230" s="257"/>
      <c r="AM230" s="72"/>
      <c r="AN230" s="835"/>
      <c r="AP230" s="361">
        <f>AF230+'[1]PPTO AL 31 DE JULIO  2016'!Z230</f>
        <v>0</v>
      </c>
      <c r="AQ230" s="361">
        <f>AG230+'[1]PPTO AL 31 DE JULIO  2016'!AA230</f>
        <v>0</v>
      </c>
      <c r="AR230" s="361">
        <f>AH230+'[1]PPTO AL 31 DE JULIO  2016'!AB230</f>
        <v>0</v>
      </c>
      <c r="AS230" s="369">
        <f>AK230+'[1]PPTO AL 31 DE JULIO  2016'!AC230</f>
        <v>0</v>
      </c>
      <c r="AT230" s="371" t="e">
        <f t="shared" si="268"/>
        <v>#DIV/0!</v>
      </c>
      <c r="AU230" s="371" t="e">
        <f t="shared" si="269"/>
        <v>#DIV/0!</v>
      </c>
      <c r="AW230" s="802">
        <f t="shared" si="270"/>
        <v>0</v>
      </c>
      <c r="AX230" s="802">
        <f t="shared" si="271"/>
        <v>0</v>
      </c>
    </row>
    <row r="231" spans="1:50" ht="15" hidden="1" customHeight="1" x14ac:dyDescent="0.35">
      <c r="A231" s="409">
        <v>60107</v>
      </c>
      <c r="B231" s="701" t="s">
        <v>227</v>
      </c>
      <c r="C231" s="689"/>
      <c r="D231" s="689"/>
      <c r="E231" s="13"/>
      <c r="F231" s="13"/>
      <c r="G231" s="13"/>
      <c r="H231" s="13"/>
      <c r="I231" s="70">
        <f t="shared" si="278"/>
        <v>0</v>
      </c>
      <c r="J231" s="690"/>
      <c r="K231" s="45"/>
      <c r="L231" s="26"/>
      <c r="M231" s="27"/>
      <c r="N231" s="38"/>
      <c r="O231" s="39"/>
      <c r="P231" s="26"/>
      <c r="Q231" s="27"/>
      <c r="R231" s="38"/>
      <c r="S231" s="39"/>
      <c r="T231" s="38"/>
      <c r="U231" s="39"/>
      <c r="V231" s="19"/>
      <c r="W231" s="38"/>
      <c r="X231" s="19"/>
      <c r="Y231" s="38"/>
      <c r="Z231" s="19"/>
      <c r="AA231" s="38"/>
      <c r="AB231" s="38"/>
      <c r="AC231" s="776"/>
      <c r="AD231" s="63">
        <f t="shared" si="303"/>
        <v>0</v>
      </c>
      <c r="AE231" s="691">
        <f t="shared" si="304"/>
        <v>0</v>
      </c>
      <c r="AF231" s="72">
        <f t="shared" si="305"/>
        <v>0</v>
      </c>
      <c r="AG231" s="692"/>
      <c r="AH231" s="72"/>
      <c r="AI231" s="72"/>
      <c r="AJ231" s="72">
        <f t="shared" si="300"/>
        <v>0</v>
      </c>
      <c r="AK231" s="297">
        <f t="shared" si="301"/>
        <v>0</v>
      </c>
      <c r="AL231" s="257"/>
      <c r="AM231" s="72"/>
      <c r="AN231" s="835"/>
      <c r="AP231" s="361">
        <f>AF231+'[1]PPTO AL 31 DE JULIO  2016'!Z231</f>
        <v>124994032</v>
      </c>
      <c r="AQ231" s="361">
        <f>AG231+'[1]PPTO AL 31 DE JULIO  2016'!AA231</f>
        <v>0</v>
      </c>
      <c r="AR231" s="361">
        <f>AH231+'[1]PPTO AL 31 DE JULIO  2016'!AB231</f>
        <v>124994032</v>
      </c>
      <c r="AS231" s="369">
        <f>AK231+'[1]PPTO AL 31 DE JULIO  2016'!AC231</f>
        <v>0</v>
      </c>
      <c r="AT231" s="371">
        <f t="shared" si="268"/>
        <v>0</v>
      </c>
      <c r="AU231" s="371">
        <f t="shared" si="269"/>
        <v>1</v>
      </c>
      <c r="AW231" s="802">
        <f t="shared" si="270"/>
        <v>0</v>
      </c>
      <c r="AX231" s="802">
        <f t="shared" si="271"/>
        <v>0</v>
      </c>
    </row>
    <row r="232" spans="1:50" ht="15" hidden="1" customHeight="1" x14ac:dyDescent="0.35">
      <c r="A232" s="409">
        <v>60108</v>
      </c>
      <c r="B232" s="701" t="s">
        <v>228</v>
      </c>
      <c r="C232" s="689"/>
      <c r="D232" s="689"/>
      <c r="E232" s="13"/>
      <c r="F232" s="13"/>
      <c r="G232" s="13"/>
      <c r="H232" s="13"/>
      <c r="I232" s="70">
        <f t="shared" si="278"/>
        <v>0</v>
      </c>
      <c r="J232" s="690"/>
      <c r="K232" s="45"/>
      <c r="L232" s="26"/>
      <c r="M232" s="27"/>
      <c r="N232" s="38"/>
      <c r="O232" s="39"/>
      <c r="P232" s="26"/>
      <c r="Q232" s="27"/>
      <c r="R232" s="38"/>
      <c r="S232" s="39"/>
      <c r="T232" s="38"/>
      <c r="U232" s="39"/>
      <c r="V232" s="19"/>
      <c r="W232" s="38"/>
      <c r="X232" s="19"/>
      <c r="Y232" s="38"/>
      <c r="Z232" s="19"/>
      <c r="AA232" s="38"/>
      <c r="AB232" s="38"/>
      <c r="AC232" s="776"/>
      <c r="AD232" s="63">
        <f t="shared" si="303"/>
        <v>0</v>
      </c>
      <c r="AE232" s="691">
        <f t="shared" si="304"/>
        <v>0</v>
      </c>
      <c r="AF232" s="72">
        <f t="shared" si="305"/>
        <v>0</v>
      </c>
      <c r="AG232" s="692"/>
      <c r="AH232" s="72"/>
      <c r="AI232" s="72"/>
      <c r="AJ232" s="72">
        <f t="shared" si="300"/>
        <v>0</v>
      </c>
      <c r="AK232" s="297">
        <f t="shared" si="301"/>
        <v>0</v>
      </c>
      <c r="AL232" s="257"/>
      <c r="AM232" s="72"/>
      <c r="AN232" s="835"/>
      <c r="AP232" s="361">
        <f>AF232+'[1]PPTO AL 31 DE JULIO  2016'!Z232</f>
        <v>0</v>
      </c>
      <c r="AQ232" s="361">
        <f>AG232+'[1]PPTO AL 31 DE JULIO  2016'!AA232</f>
        <v>0</v>
      </c>
      <c r="AR232" s="361">
        <f>AH232+'[1]PPTO AL 31 DE JULIO  2016'!AB232</f>
        <v>0</v>
      </c>
      <c r="AS232" s="369">
        <f>AK232+'[1]PPTO AL 31 DE JULIO  2016'!AC232</f>
        <v>0</v>
      </c>
      <c r="AT232" s="371" t="e">
        <f t="shared" si="268"/>
        <v>#DIV/0!</v>
      </c>
      <c r="AU232" s="371" t="e">
        <f t="shared" si="269"/>
        <v>#DIV/0!</v>
      </c>
      <c r="AW232" s="802">
        <f t="shared" si="270"/>
        <v>0</v>
      </c>
      <c r="AX232" s="802">
        <f t="shared" si="271"/>
        <v>0</v>
      </c>
    </row>
    <row r="233" spans="1:50" ht="15" hidden="1" customHeight="1" x14ac:dyDescent="0.35">
      <c r="A233" s="409">
        <v>60109</v>
      </c>
      <c r="B233" s="701" t="s">
        <v>229</v>
      </c>
      <c r="C233" s="689"/>
      <c r="D233" s="689"/>
      <c r="E233" s="13"/>
      <c r="F233" s="13"/>
      <c r="G233" s="13"/>
      <c r="H233" s="13"/>
      <c r="I233" s="70">
        <f t="shared" si="278"/>
        <v>0</v>
      </c>
      <c r="J233" s="690"/>
      <c r="K233" s="45"/>
      <c r="L233" s="26"/>
      <c r="M233" s="27"/>
      <c r="N233" s="38"/>
      <c r="O233" s="39"/>
      <c r="P233" s="26"/>
      <c r="Q233" s="27"/>
      <c r="R233" s="38"/>
      <c r="S233" s="39"/>
      <c r="T233" s="38"/>
      <c r="U233" s="39"/>
      <c r="V233" s="19"/>
      <c r="W233" s="38"/>
      <c r="X233" s="19"/>
      <c r="Y233" s="38"/>
      <c r="Z233" s="19"/>
      <c r="AA233" s="38"/>
      <c r="AB233" s="38"/>
      <c r="AC233" s="776"/>
      <c r="AD233" s="63">
        <f t="shared" si="303"/>
        <v>0</v>
      </c>
      <c r="AE233" s="691">
        <f t="shared" si="304"/>
        <v>0</v>
      </c>
      <c r="AF233" s="72">
        <f t="shared" si="305"/>
        <v>0</v>
      </c>
      <c r="AG233" s="692"/>
      <c r="AH233" s="72"/>
      <c r="AI233" s="72"/>
      <c r="AJ233" s="72">
        <f t="shared" si="300"/>
        <v>0</v>
      </c>
      <c r="AK233" s="297">
        <f t="shared" si="301"/>
        <v>0</v>
      </c>
      <c r="AL233" s="257"/>
      <c r="AM233" s="72"/>
      <c r="AN233" s="835"/>
      <c r="AP233" s="361">
        <f>AF233+'[1]PPTO AL 31 DE JULIO  2016'!Z233</f>
        <v>0</v>
      </c>
      <c r="AQ233" s="361">
        <f>AG233+'[1]PPTO AL 31 DE JULIO  2016'!AA233</f>
        <v>0</v>
      </c>
      <c r="AR233" s="361">
        <f>AH233+'[1]PPTO AL 31 DE JULIO  2016'!AB233</f>
        <v>0</v>
      </c>
      <c r="AS233" s="369">
        <f>AK233+'[1]PPTO AL 31 DE JULIO  2016'!AC233</f>
        <v>0</v>
      </c>
      <c r="AT233" s="371" t="e">
        <f t="shared" si="268"/>
        <v>#DIV/0!</v>
      </c>
      <c r="AU233" s="371" t="e">
        <f t="shared" si="269"/>
        <v>#DIV/0!</v>
      </c>
      <c r="AW233" s="802">
        <f t="shared" si="270"/>
        <v>0</v>
      </c>
      <c r="AX233" s="802">
        <f t="shared" si="271"/>
        <v>0</v>
      </c>
    </row>
    <row r="234" spans="1:50" s="47" customFormat="1" ht="14.4" x14ac:dyDescent="0.35">
      <c r="A234" s="408">
        <v>602</v>
      </c>
      <c r="B234" s="103" t="s">
        <v>230</v>
      </c>
      <c r="C234" s="48">
        <f>SUM(C235:C238)</f>
        <v>14400000</v>
      </c>
      <c r="D234" s="48">
        <f>SUM(D235:D238)</f>
        <v>0</v>
      </c>
      <c r="E234" s="55">
        <f>SUM(E235:E238)</f>
        <v>0</v>
      </c>
      <c r="F234" s="55"/>
      <c r="G234" s="55"/>
      <c r="H234" s="55">
        <f>SUM(H235:H238)</f>
        <v>0</v>
      </c>
      <c r="I234" s="71">
        <f t="shared" si="278"/>
        <v>14400000</v>
      </c>
      <c r="J234" s="46">
        <f>SUM(J235:J238)</f>
        <v>0</v>
      </c>
      <c r="K234" s="43">
        <f t="shared" ref="K234:W234" si="306">SUM(K235:K238)</f>
        <v>0</v>
      </c>
      <c r="L234" s="52">
        <f t="shared" si="306"/>
        <v>0</v>
      </c>
      <c r="M234" s="53">
        <f t="shared" si="306"/>
        <v>0</v>
      </c>
      <c r="N234" s="50">
        <f t="shared" si="306"/>
        <v>0</v>
      </c>
      <c r="O234" s="51">
        <f t="shared" si="306"/>
        <v>0</v>
      </c>
      <c r="P234" s="52">
        <f t="shared" si="306"/>
        <v>0</v>
      </c>
      <c r="Q234" s="53">
        <f t="shared" si="306"/>
        <v>0</v>
      </c>
      <c r="R234" s="50">
        <f t="shared" si="306"/>
        <v>0</v>
      </c>
      <c r="S234" s="51">
        <f t="shared" si="306"/>
        <v>0</v>
      </c>
      <c r="T234" s="50">
        <f>SUM(T235:T238)</f>
        <v>0</v>
      </c>
      <c r="U234" s="51">
        <f>SUM(U235:U238)</f>
        <v>0</v>
      </c>
      <c r="V234" s="54">
        <f t="shared" si="306"/>
        <v>0</v>
      </c>
      <c r="W234" s="50">
        <f t="shared" si="306"/>
        <v>0</v>
      </c>
      <c r="X234" s="54">
        <f t="shared" ref="X234:AA234" si="307">SUM(X235:X238)</f>
        <v>0</v>
      </c>
      <c r="Y234" s="50">
        <f t="shared" si="307"/>
        <v>0</v>
      </c>
      <c r="Z234" s="54">
        <f t="shared" si="307"/>
        <v>0</v>
      </c>
      <c r="AA234" s="50">
        <f t="shared" si="307"/>
        <v>0</v>
      </c>
      <c r="AB234" s="50"/>
      <c r="AC234" s="778"/>
      <c r="AD234" s="64">
        <f t="shared" ref="AD234:AK234" si="308">SUM(AD235:AD238)</f>
        <v>0</v>
      </c>
      <c r="AE234" s="77">
        <f>SUM(AE235:AE238)</f>
        <v>0</v>
      </c>
      <c r="AF234" s="80">
        <f t="shared" si="308"/>
        <v>14400000</v>
      </c>
      <c r="AG234" s="699">
        <f t="shared" si="308"/>
        <v>0</v>
      </c>
      <c r="AH234" s="80">
        <f t="shared" si="308"/>
        <v>0</v>
      </c>
      <c r="AI234" s="80">
        <f t="shared" ref="AI234" si="309">SUM(AI235:AI238)</f>
        <v>0</v>
      </c>
      <c r="AJ234" s="80">
        <f t="shared" si="300"/>
        <v>14400000</v>
      </c>
      <c r="AK234" s="296">
        <f t="shared" si="308"/>
        <v>14400000</v>
      </c>
      <c r="AL234" s="527">
        <f>(AF234-AK234)/AF234</f>
        <v>0</v>
      </c>
      <c r="AM234" s="80">
        <f t="shared" ref="AM234" si="310">SUM(AM235:AM238)</f>
        <v>9000000</v>
      </c>
      <c r="AN234" s="825">
        <f>AG234/AF234</f>
        <v>0</v>
      </c>
      <c r="AP234" s="361">
        <f>AF234+'[1]PPTO AL 31 DE JULIO  2016'!Z234</f>
        <v>14400000</v>
      </c>
      <c r="AQ234" s="361">
        <f>AG234+'[1]PPTO AL 31 DE JULIO  2016'!AA234</f>
        <v>0</v>
      </c>
      <c r="AR234" s="361">
        <f>AH234+'[1]PPTO AL 31 DE JULIO  2016'!AB234</f>
        <v>0</v>
      </c>
      <c r="AS234" s="369">
        <f>AK234+'[1]PPTO AL 31 DE JULIO  2016'!AC234</f>
        <v>14400000</v>
      </c>
      <c r="AT234" s="371">
        <f t="shared" si="268"/>
        <v>0</v>
      </c>
      <c r="AU234" s="371">
        <f t="shared" si="269"/>
        <v>0</v>
      </c>
      <c r="AV234" s="100"/>
      <c r="AW234" s="802">
        <f t="shared" si="270"/>
        <v>14400000</v>
      </c>
      <c r="AX234" s="802">
        <f t="shared" si="271"/>
        <v>14400000</v>
      </c>
    </row>
    <row r="235" spans="1:50" ht="15" hidden="1" customHeight="1" x14ac:dyDescent="0.35">
      <c r="A235" s="409" t="s">
        <v>563</v>
      </c>
      <c r="B235" s="701" t="s">
        <v>231</v>
      </c>
      <c r="C235" s="689"/>
      <c r="D235" s="689">
        <v>0</v>
      </c>
      <c r="I235" s="70">
        <f t="shared" si="278"/>
        <v>0</v>
      </c>
      <c r="J235" s="690">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76"/>
      <c r="AD235" s="63">
        <f>J235+L235+N235+P235+R235+W235+T235</f>
        <v>0</v>
      </c>
      <c r="AE235" s="691">
        <f>K235+M235+O235+Q235+S235+V235+U235</f>
        <v>0</v>
      </c>
      <c r="AF235" s="180">
        <f>C235+AD235-AE235</f>
        <v>0</v>
      </c>
      <c r="AG235" s="692">
        <f>IFERROR(+VLOOKUP(A235,'Base de Datos'!$A$1:$G$84,7,0),0)</f>
        <v>0</v>
      </c>
      <c r="AH235" s="72">
        <f>IFERROR(+VLOOKUP(A235,'Base de Datos'!$A$1:$G$84,6,0),0)</f>
        <v>0</v>
      </c>
      <c r="AI235" s="72">
        <f>IFERROR(+VLOOKUP(B235,'Base de Datos'!$A$1:$G$84,6,0),0)</f>
        <v>0</v>
      </c>
      <c r="AJ235" s="72">
        <f t="shared" si="300"/>
        <v>0</v>
      </c>
      <c r="AK235" s="297">
        <f t="shared" si="301"/>
        <v>0</v>
      </c>
      <c r="AL235" s="257">
        <v>0</v>
      </c>
      <c r="AM235" s="72">
        <f>IFERROR(+VLOOKUP(F235,'Base de Datos'!$A$1:$G$84,6,0),0)</f>
        <v>0</v>
      </c>
      <c r="AN235" s="825">
        <v>0</v>
      </c>
      <c r="AP235" s="361">
        <f>AF235+'[1]PPTO AL 31 DE JULIO  2016'!Z235</f>
        <v>0</v>
      </c>
      <c r="AQ235" s="361">
        <f>AG235+'[1]PPTO AL 31 DE JULIO  2016'!AA235</f>
        <v>0</v>
      </c>
      <c r="AR235" s="361">
        <f>AH235+'[1]PPTO AL 31 DE JULIO  2016'!AB235</f>
        <v>0</v>
      </c>
      <c r="AS235" s="369">
        <f>AK235+'[1]PPTO AL 31 DE JULIO  2016'!AC235</f>
        <v>0</v>
      </c>
      <c r="AT235" s="371" t="e">
        <f t="shared" si="268"/>
        <v>#DIV/0!</v>
      </c>
      <c r="AU235" s="371" t="e">
        <f t="shared" si="269"/>
        <v>#DIV/0!</v>
      </c>
      <c r="AW235" s="802">
        <f t="shared" si="270"/>
        <v>0</v>
      </c>
      <c r="AX235" s="802">
        <f t="shared" si="271"/>
        <v>0</v>
      </c>
    </row>
    <row r="236" spans="1:50" ht="15" hidden="1" customHeight="1" x14ac:dyDescent="0.35">
      <c r="A236" s="409">
        <v>60202</v>
      </c>
      <c r="B236" s="701" t="s">
        <v>232</v>
      </c>
      <c r="C236" s="689">
        <v>0</v>
      </c>
      <c r="D236" s="689">
        <v>0</v>
      </c>
      <c r="I236" s="70">
        <f t="shared" si="278"/>
        <v>0</v>
      </c>
      <c r="J236" s="690">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76"/>
      <c r="AD236" s="63">
        <f>J236+L236+N236+P236+R236+W236</f>
        <v>0</v>
      </c>
      <c r="AE236" s="691">
        <f>K236+M236+O236+Q236+S236+V236</f>
        <v>0</v>
      </c>
      <c r="AF236" s="72">
        <f>I236+AD236-AE236</f>
        <v>0</v>
      </c>
      <c r="AG236" s="692">
        <v>0</v>
      </c>
      <c r="AH236" s="72">
        <v>0</v>
      </c>
      <c r="AI236" s="72">
        <v>0</v>
      </c>
      <c r="AJ236" s="72">
        <f t="shared" si="300"/>
        <v>0</v>
      </c>
      <c r="AK236" s="297">
        <f t="shared" si="301"/>
        <v>0</v>
      </c>
      <c r="AL236" s="257">
        <v>0</v>
      </c>
      <c r="AM236" s="72">
        <v>0</v>
      </c>
      <c r="AN236" s="835">
        <v>0</v>
      </c>
      <c r="AP236" s="361">
        <f>AF236+'[1]PPTO AL 31 DE JULIO  2016'!Z236</f>
        <v>0</v>
      </c>
      <c r="AQ236" s="361">
        <f>AG236+'[1]PPTO AL 31 DE JULIO  2016'!AA236</f>
        <v>0</v>
      </c>
      <c r="AR236" s="361">
        <f>AH236+'[1]PPTO AL 31 DE JULIO  2016'!AB236</f>
        <v>0</v>
      </c>
      <c r="AS236" s="369">
        <f>AK236+'[1]PPTO AL 31 DE JULIO  2016'!AC236</f>
        <v>0</v>
      </c>
      <c r="AT236" s="371" t="e">
        <f t="shared" si="268"/>
        <v>#DIV/0!</v>
      </c>
      <c r="AU236" s="371" t="e">
        <f t="shared" si="269"/>
        <v>#DIV/0!</v>
      </c>
      <c r="AW236" s="802">
        <f t="shared" si="270"/>
        <v>0</v>
      </c>
      <c r="AX236" s="802">
        <f t="shared" si="271"/>
        <v>0</v>
      </c>
    </row>
    <row r="237" spans="1:50" ht="15" hidden="1" customHeight="1" x14ac:dyDescent="0.35">
      <c r="A237" s="409">
        <v>60203</v>
      </c>
      <c r="B237" s="701" t="s">
        <v>233</v>
      </c>
      <c r="C237" s="689">
        <v>0</v>
      </c>
      <c r="D237" s="689">
        <v>0</v>
      </c>
      <c r="I237" s="70">
        <f t="shared" si="278"/>
        <v>0</v>
      </c>
      <c r="J237" s="690">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76"/>
      <c r="AD237" s="63">
        <f>J237+L237+N237+P237+R237+W237</f>
        <v>0</v>
      </c>
      <c r="AE237" s="691">
        <f>K237+M237+O237+Q237+S237+V237</f>
        <v>0</v>
      </c>
      <c r="AF237" s="72">
        <f>I237+AD237-AE237</f>
        <v>0</v>
      </c>
      <c r="AG237" s="692">
        <v>0</v>
      </c>
      <c r="AH237" s="72">
        <v>0</v>
      </c>
      <c r="AI237" s="72">
        <v>0</v>
      </c>
      <c r="AJ237" s="72">
        <f t="shared" si="300"/>
        <v>0</v>
      </c>
      <c r="AK237" s="297">
        <f t="shared" si="301"/>
        <v>0</v>
      </c>
      <c r="AL237" s="257">
        <v>0</v>
      </c>
      <c r="AM237" s="72">
        <v>0</v>
      </c>
      <c r="AN237" s="835">
        <v>0</v>
      </c>
      <c r="AP237" s="361">
        <f>AF237+'[1]PPTO AL 31 DE JULIO  2016'!Z237</f>
        <v>0</v>
      </c>
      <c r="AQ237" s="361">
        <f>AG237+'[1]PPTO AL 31 DE JULIO  2016'!AA237</f>
        <v>0</v>
      </c>
      <c r="AR237" s="361">
        <f>AH237+'[1]PPTO AL 31 DE JULIO  2016'!AB237</f>
        <v>0</v>
      </c>
      <c r="AS237" s="369">
        <f>AK237+'[1]PPTO AL 31 DE JULIO  2016'!AC237</f>
        <v>0</v>
      </c>
      <c r="AT237" s="371" t="e">
        <f t="shared" si="268"/>
        <v>#DIV/0!</v>
      </c>
      <c r="AU237" s="371" t="e">
        <f t="shared" si="269"/>
        <v>#DIV/0!</v>
      </c>
      <c r="AW237" s="802">
        <f t="shared" si="270"/>
        <v>0</v>
      </c>
      <c r="AX237" s="802">
        <f t="shared" si="271"/>
        <v>0</v>
      </c>
    </row>
    <row r="238" spans="1:50" ht="14.4" x14ac:dyDescent="0.35">
      <c r="A238" s="409" t="s">
        <v>713</v>
      </c>
      <c r="B238" s="701" t="s">
        <v>234</v>
      </c>
      <c r="C238" s="689">
        <v>14400000</v>
      </c>
      <c r="D238" s="689">
        <v>0</v>
      </c>
      <c r="I238" s="70">
        <f t="shared" si="278"/>
        <v>14400000</v>
      </c>
      <c r="J238" s="690">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76"/>
      <c r="AD238" s="63">
        <f>J238+L238+N238+P238+R238+W238</f>
        <v>0</v>
      </c>
      <c r="AE238" s="691">
        <f>K238+M238+O238+Q238+S238+V238</f>
        <v>0</v>
      </c>
      <c r="AF238" s="72">
        <f>I238+AD238-AE238</f>
        <v>14400000</v>
      </c>
      <c r="AG238" s="692">
        <f>IFERROR(+VLOOKUP(A238,'Base de Datos'!$A$1:$G$100,7,0),0)</f>
        <v>0</v>
      </c>
      <c r="AH238" s="72">
        <f>IFERROR(+VLOOKUP(A238,'Base de Datos'!$A$1:$G$100,6,0),0)</f>
        <v>0</v>
      </c>
      <c r="AI238" s="72">
        <f>IFERROR(+VLOOKUP(A238,'Base de Datos'!$A$1:$H$100,8,0),0)</f>
        <v>0</v>
      </c>
      <c r="AJ238" s="72">
        <f t="shared" si="300"/>
        <v>14400000</v>
      </c>
      <c r="AK238" s="297">
        <f t="shared" si="301"/>
        <v>14400000</v>
      </c>
      <c r="AL238" s="257">
        <v>0</v>
      </c>
      <c r="AM238" s="72">
        <f>IFERROR(+VLOOKUP(A238,'Base de Datos'!$A$1:$N$84,11,0),0)</f>
        <v>9000000</v>
      </c>
      <c r="AN238" s="835">
        <v>0</v>
      </c>
      <c r="AP238" s="361">
        <f>AF238+'[1]PPTO AL 31 DE JULIO  2016'!Z238</f>
        <v>14400000</v>
      </c>
      <c r="AQ238" s="361">
        <f>AG238+'[1]PPTO AL 31 DE JULIO  2016'!AA238</f>
        <v>0</v>
      </c>
      <c r="AR238" s="361">
        <f>AH238+'[1]PPTO AL 31 DE JULIO  2016'!AB238</f>
        <v>0</v>
      </c>
      <c r="AS238" s="369">
        <f>AK238+'[1]PPTO AL 31 DE JULIO  2016'!AC238</f>
        <v>14400000</v>
      </c>
      <c r="AT238" s="371">
        <f t="shared" si="268"/>
        <v>0</v>
      </c>
      <c r="AU238" s="371">
        <f t="shared" si="269"/>
        <v>0</v>
      </c>
      <c r="AW238" s="802">
        <f t="shared" si="270"/>
        <v>14400000</v>
      </c>
      <c r="AX238" s="802">
        <f t="shared" si="271"/>
        <v>14400000</v>
      </c>
    </row>
    <row r="239" spans="1:50" s="47" customFormat="1" ht="14.4" x14ac:dyDescent="0.35">
      <c r="A239" s="569">
        <v>603</v>
      </c>
      <c r="B239" s="570" t="s">
        <v>235</v>
      </c>
      <c r="C239" s="571">
        <f>SUM(C240:C245)</f>
        <v>33915488</v>
      </c>
      <c r="D239" s="571">
        <f>SUM(D240:D245)</f>
        <v>0</v>
      </c>
      <c r="E239" s="581">
        <f>SUM(E240:E245)</f>
        <v>0</v>
      </c>
      <c r="F239" s="581"/>
      <c r="G239" s="581"/>
      <c r="H239" s="581">
        <f>SUM(H240:H245)</f>
        <v>0</v>
      </c>
      <c r="I239" s="579">
        <f t="shared" si="278"/>
        <v>33915488</v>
      </c>
      <c r="J239" s="573">
        <f>SUM(J240:J245)</f>
        <v>0</v>
      </c>
      <c r="K239" s="574">
        <f t="shared" ref="K239:W239" si="311">SUM(K240:K245)</f>
        <v>0</v>
      </c>
      <c r="L239" s="575">
        <f t="shared" si="311"/>
        <v>0</v>
      </c>
      <c r="M239" s="576">
        <f t="shared" si="311"/>
        <v>0</v>
      </c>
      <c r="N239" s="575">
        <f t="shared" si="311"/>
        <v>0</v>
      </c>
      <c r="O239" s="576">
        <f t="shared" si="311"/>
        <v>0</v>
      </c>
      <c r="P239" s="575">
        <f t="shared" si="311"/>
        <v>0</v>
      </c>
      <c r="Q239" s="576">
        <f t="shared" si="311"/>
        <v>0</v>
      </c>
      <c r="R239" s="575">
        <f t="shared" si="311"/>
        <v>0</v>
      </c>
      <c r="S239" s="576">
        <f t="shared" si="311"/>
        <v>0</v>
      </c>
      <c r="T239" s="575">
        <f>SUM(T240:T245)</f>
        <v>0</v>
      </c>
      <c r="U239" s="576">
        <f>SUM(U240:U245)</f>
        <v>0</v>
      </c>
      <c r="V239" s="577">
        <f t="shared" si="311"/>
        <v>0</v>
      </c>
      <c r="W239" s="575">
        <f t="shared" si="311"/>
        <v>0</v>
      </c>
      <c r="X239" s="577">
        <f t="shared" ref="X239:AA239" si="312">SUM(X240:X245)</f>
        <v>0</v>
      </c>
      <c r="Y239" s="575">
        <f t="shared" si="312"/>
        <v>0</v>
      </c>
      <c r="Z239" s="577">
        <f t="shared" si="312"/>
        <v>0</v>
      </c>
      <c r="AA239" s="575">
        <f t="shared" si="312"/>
        <v>0</v>
      </c>
      <c r="AB239" s="575"/>
      <c r="AC239" s="775"/>
      <c r="AD239" s="578">
        <f t="shared" ref="AD239:AK239" si="313">SUM(AD240:AD245)</f>
        <v>0</v>
      </c>
      <c r="AE239" s="571">
        <f>SUM(AE240:AE245)</f>
        <v>0</v>
      </c>
      <c r="AF239" s="579">
        <f t="shared" si="313"/>
        <v>33915488</v>
      </c>
      <c r="AG239" s="687">
        <f t="shared" si="313"/>
        <v>9955386.370000001</v>
      </c>
      <c r="AH239" s="579">
        <f t="shared" si="313"/>
        <v>14186687.27</v>
      </c>
      <c r="AI239" s="579">
        <f t="shared" ref="AI239" si="314">SUM(AI240:AI245)</f>
        <v>0</v>
      </c>
      <c r="AJ239" s="579">
        <f>+AK239+AI239</f>
        <v>9773414.3599999994</v>
      </c>
      <c r="AK239" s="579">
        <f t="shared" si="313"/>
        <v>9773414.3599999994</v>
      </c>
      <c r="AL239" s="582">
        <f>(AF239-AK239)/AF239</f>
        <v>0.71183034842370541</v>
      </c>
      <c r="AM239" s="579">
        <f t="shared" ref="AM239" si="315">SUM(AM240:AM245)</f>
        <v>9773414.3599999994</v>
      </c>
      <c r="AN239" s="826">
        <f t="shared" ref="AN239:AN250" si="316">AG239/AF239</f>
        <v>0.29353510614383616</v>
      </c>
      <c r="AP239" s="361">
        <f>AF239+'[1]PPTO AL 31 DE JULIO  2016'!Z239</f>
        <v>33915488</v>
      </c>
      <c r="AQ239" s="361">
        <f>AG239+'[1]PPTO AL 31 DE JULIO  2016'!AA239</f>
        <v>9955386.370000001</v>
      </c>
      <c r="AR239" s="361">
        <f>AH239+'[1]PPTO AL 31 DE JULIO  2016'!AB239</f>
        <v>14186687.27</v>
      </c>
      <c r="AS239" s="369">
        <f>AK239+'[1]PPTO AL 31 DE JULIO  2016'!AC239</f>
        <v>9773414.3599999994</v>
      </c>
      <c r="AT239" s="371">
        <f t="shared" si="268"/>
        <v>0.29353510614383616</v>
      </c>
      <c r="AU239" s="371">
        <f t="shared" si="269"/>
        <v>0.71183034842370541</v>
      </c>
      <c r="AV239" s="758">
        <v>19026142</v>
      </c>
      <c r="AW239" s="802">
        <f t="shared" si="270"/>
        <v>-9252727.6400000006</v>
      </c>
      <c r="AX239" s="802"/>
    </row>
    <row r="240" spans="1:50" ht="15" x14ac:dyDescent="0.35">
      <c r="A240" s="409" t="s">
        <v>564</v>
      </c>
      <c r="B240" s="701" t="s">
        <v>236</v>
      </c>
      <c r="C240" s="818">
        <v>20436424</v>
      </c>
      <c r="D240" s="689">
        <v>0</v>
      </c>
      <c r="I240" s="70">
        <f t="shared" si="278"/>
        <v>20436424</v>
      </c>
      <c r="J240" s="690">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76"/>
      <c r="AD240" s="63">
        <f t="shared" ref="AD240:AD245" si="317">J240+L240+N240+P240+R240+T240+V240+X240+Z240</f>
        <v>0</v>
      </c>
      <c r="AE240" s="762">
        <f t="shared" ref="AE240:AE245" si="318">K240+M240+O240+Q240+S240+U240+W240+Y240+AA240</f>
        <v>0</v>
      </c>
      <c r="AF240" s="180">
        <f t="shared" ref="AF240:AF245" si="319">C240+AD240-AE240</f>
        <v>20436424</v>
      </c>
      <c r="AG240" s="692">
        <f>IFERROR(+VLOOKUP(A240,'Base de Datos'!$A$1:$G$100,7,0),0)</f>
        <v>6249736.3700000001</v>
      </c>
      <c r="AH240" s="72">
        <f>IFERROR(+VLOOKUP(A240,'Base de Datos'!$A$1:$G$100,6,0),0)</f>
        <v>14186687.27</v>
      </c>
      <c r="AI240" s="72">
        <f>IFERROR(+VLOOKUP(A240,'Base de Datos'!$A$1:$H$100,8,0),0)</f>
        <v>0</v>
      </c>
      <c r="AJ240" s="568">
        <f>+AK240+AI240</f>
        <v>0.35999999940395355</v>
      </c>
      <c r="AK240" s="297">
        <f>AF240-AG240-AH240</f>
        <v>0.35999999940395355</v>
      </c>
      <c r="AL240" s="257">
        <f t="shared" ref="AL240:AL245" si="320">IFERROR(((AF240-AK240)/AF240),0)</f>
        <v>0.99999998238439369</v>
      </c>
      <c r="AM240" s="72">
        <f>IFERROR(+VLOOKUP(A240,'Base de Datos'!$A$1:$N$84,11,0),0)</f>
        <v>0.36</v>
      </c>
      <c r="AN240" s="825">
        <f t="shared" ref="AN240:AN244" si="321">IFERROR(+(AG240/AF240),0)</f>
        <v>0.30581359879791103</v>
      </c>
      <c r="AP240" s="361">
        <f>AF240+'[1]PPTO AL 31 DE JULIO  2016'!Z240</f>
        <v>20436424</v>
      </c>
      <c r="AQ240" s="361">
        <f>AG240+'[1]PPTO AL 31 DE JULIO  2016'!AA240</f>
        <v>6249736.3700000001</v>
      </c>
      <c r="AR240" s="361">
        <f>AH240+'[1]PPTO AL 31 DE JULIO  2016'!AB240</f>
        <v>14186687.27</v>
      </c>
      <c r="AS240" s="369">
        <f>AK240+'[1]PPTO AL 31 DE JULIO  2016'!AC240</f>
        <v>0.35999999940395355</v>
      </c>
      <c r="AT240" s="371">
        <f t="shared" si="268"/>
        <v>0.30581359879791103</v>
      </c>
      <c r="AU240" s="371">
        <f t="shared" si="269"/>
        <v>0.99999998238439369</v>
      </c>
      <c r="AV240" s="758">
        <v>8600000</v>
      </c>
      <c r="AW240" s="802">
        <f t="shared" si="270"/>
        <v>-8599999.6400000006</v>
      </c>
      <c r="AX240" s="802">
        <f t="shared" si="271"/>
        <v>-8599999.6400000006</v>
      </c>
    </row>
    <row r="241" spans="1:51" ht="15" hidden="1" customHeight="1" x14ac:dyDescent="0.35">
      <c r="A241" s="409">
        <v>60302</v>
      </c>
      <c r="B241" s="701" t="s">
        <v>237</v>
      </c>
      <c r="C241" s="797">
        <v>0</v>
      </c>
      <c r="D241" s="689">
        <v>0</v>
      </c>
      <c r="I241" s="70">
        <f t="shared" si="278"/>
        <v>0</v>
      </c>
      <c r="J241" s="690">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76"/>
      <c r="AD241" s="63">
        <f t="shared" si="317"/>
        <v>0</v>
      </c>
      <c r="AE241" s="762">
        <f t="shared" si="318"/>
        <v>0</v>
      </c>
      <c r="AF241" s="180">
        <f t="shared" si="319"/>
        <v>0</v>
      </c>
      <c r="AG241" s="692">
        <v>0</v>
      </c>
      <c r="AH241" s="72">
        <f>IFERROR(+VLOOKUP(A241,'Base de Datos'!$A$1:$G$100,6,0),0)</f>
        <v>0</v>
      </c>
      <c r="AI241" s="72">
        <f>IFERROR(+VLOOKUP(A241,'Base de Datos'!$A$1:$H$100,8,0),0)</f>
        <v>0</v>
      </c>
      <c r="AJ241" s="72">
        <f t="shared" si="300"/>
        <v>0</v>
      </c>
      <c r="AK241" s="297">
        <f t="shared" si="301"/>
        <v>0</v>
      </c>
      <c r="AL241" s="257">
        <f t="shared" si="320"/>
        <v>0</v>
      </c>
      <c r="AM241" s="72">
        <f>IFERROR(+VLOOKUP(A241,'Base de Datos'!$A$1:$N$84,11,0),0)</f>
        <v>0</v>
      </c>
      <c r="AN241" s="825">
        <f t="shared" si="321"/>
        <v>0</v>
      </c>
      <c r="AP241" s="361">
        <f>AF241+'[1]PPTO AL 31 DE JULIO  2016'!Z241</f>
        <v>24500000</v>
      </c>
      <c r="AQ241" s="361">
        <f>AG241+'[1]PPTO AL 31 DE JULIO  2016'!AA241</f>
        <v>1238816.1099999999</v>
      </c>
      <c r="AR241" s="361">
        <f>AH241+'[1]PPTO AL 31 DE JULIO  2016'!AB241</f>
        <v>365353</v>
      </c>
      <c r="AS241" s="369">
        <f>AK241+'[1]PPTO AL 31 DE JULIO  2016'!AC241</f>
        <v>22895830.890000001</v>
      </c>
      <c r="AT241" s="371">
        <f t="shared" si="268"/>
        <v>5.0563922857142854E-2</v>
      </c>
      <c r="AU241" s="371">
        <f t="shared" si="269"/>
        <v>6.5476290204081633E-2</v>
      </c>
      <c r="AW241" s="802">
        <f t="shared" si="270"/>
        <v>0</v>
      </c>
      <c r="AX241" s="802">
        <f t="shared" si="271"/>
        <v>0</v>
      </c>
    </row>
    <row r="242" spans="1:51" ht="15" hidden="1" customHeight="1" x14ac:dyDescent="0.35">
      <c r="A242" s="409">
        <v>60303</v>
      </c>
      <c r="B242" s="701" t="s">
        <v>238</v>
      </c>
      <c r="C242" s="797">
        <v>0</v>
      </c>
      <c r="D242" s="689">
        <v>0</v>
      </c>
      <c r="I242" s="70">
        <f t="shared" si="278"/>
        <v>0</v>
      </c>
      <c r="J242" s="690">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76"/>
      <c r="AD242" s="63">
        <f t="shared" si="317"/>
        <v>0</v>
      </c>
      <c r="AE242" s="762">
        <f t="shared" si="318"/>
        <v>0</v>
      </c>
      <c r="AF242" s="180">
        <f t="shared" si="319"/>
        <v>0</v>
      </c>
      <c r="AG242" s="692">
        <v>0</v>
      </c>
      <c r="AH242" s="72">
        <f>IFERROR(+VLOOKUP(A242,'Base de Datos'!$A$1:$G$100,6,0),0)</f>
        <v>0</v>
      </c>
      <c r="AI242" s="72">
        <f>IFERROR(+VLOOKUP(A242,'Base de Datos'!$A$1:$H$100,8,0),0)</f>
        <v>0</v>
      </c>
      <c r="AJ242" s="72">
        <f t="shared" si="300"/>
        <v>0</v>
      </c>
      <c r="AK242" s="297">
        <f t="shared" si="301"/>
        <v>0</v>
      </c>
      <c r="AL242" s="257">
        <f t="shared" si="320"/>
        <v>0</v>
      </c>
      <c r="AM242" s="72">
        <f>IFERROR(+VLOOKUP(A242,'Base de Datos'!$A$1:$N$84,11,0),0)</f>
        <v>0</v>
      </c>
      <c r="AN242" s="825">
        <f t="shared" si="321"/>
        <v>0</v>
      </c>
      <c r="AP242" s="361">
        <f>AF242+'[1]PPTO AL 31 DE JULIO  2016'!Z242</f>
        <v>15000000</v>
      </c>
      <c r="AQ242" s="361">
        <f>AG242+'[1]PPTO AL 31 DE JULIO  2016'!AA242</f>
        <v>596678.11</v>
      </c>
      <c r="AR242" s="361">
        <f>AH242+'[1]PPTO AL 31 DE JULIO  2016'!AB242</f>
        <v>365353</v>
      </c>
      <c r="AS242" s="369">
        <f>AK242+'[1]PPTO AL 31 DE JULIO  2016'!AC242</f>
        <v>14037968.890000001</v>
      </c>
      <c r="AT242" s="371">
        <f t="shared" si="268"/>
        <v>3.9778540666666667E-2</v>
      </c>
      <c r="AU242" s="371">
        <f t="shared" si="269"/>
        <v>6.4135407333333339E-2</v>
      </c>
      <c r="AW242" s="802">
        <f t="shared" si="270"/>
        <v>0</v>
      </c>
      <c r="AX242" s="802">
        <f t="shared" si="271"/>
        <v>0</v>
      </c>
    </row>
    <row r="243" spans="1:51" ht="24" hidden="1" customHeight="1" x14ac:dyDescent="0.35">
      <c r="A243" s="409">
        <v>60304</v>
      </c>
      <c r="B243" s="701" t="s">
        <v>239</v>
      </c>
      <c r="C243" s="797">
        <v>0</v>
      </c>
      <c r="D243" s="689">
        <v>0</v>
      </c>
      <c r="I243" s="70">
        <f t="shared" si="278"/>
        <v>0</v>
      </c>
      <c r="J243" s="690">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76"/>
      <c r="AD243" s="63">
        <f t="shared" si="317"/>
        <v>0</v>
      </c>
      <c r="AE243" s="762">
        <f t="shared" si="318"/>
        <v>0</v>
      </c>
      <c r="AF243" s="180">
        <f t="shared" si="319"/>
        <v>0</v>
      </c>
      <c r="AG243" s="692">
        <v>0</v>
      </c>
      <c r="AH243" s="72">
        <f>IFERROR(+VLOOKUP(A243,'Base de Datos'!$A$1:$G$100,6,0),0)</f>
        <v>0</v>
      </c>
      <c r="AI243" s="72">
        <f>IFERROR(+VLOOKUP(A243,'Base de Datos'!$A$1:$H$100,8,0),0)</f>
        <v>0</v>
      </c>
      <c r="AJ243" s="72">
        <f t="shared" si="300"/>
        <v>0</v>
      </c>
      <c r="AK243" s="297">
        <f t="shared" si="301"/>
        <v>0</v>
      </c>
      <c r="AL243" s="257">
        <f t="shared" si="320"/>
        <v>0</v>
      </c>
      <c r="AM243" s="72">
        <f>IFERROR(+VLOOKUP(A243,'Base de Datos'!$A$1:$N$84,11,0),0)</f>
        <v>0</v>
      </c>
      <c r="AN243" s="825">
        <f t="shared" si="321"/>
        <v>0</v>
      </c>
      <c r="AP243" s="361">
        <f>AF243+'[1]PPTO AL 31 DE JULIO  2016'!Z243</f>
        <v>0</v>
      </c>
      <c r="AQ243" s="361">
        <f>AG243+'[1]PPTO AL 31 DE JULIO  2016'!AA243</f>
        <v>0</v>
      </c>
      <c r="AR243" s="361">
        <f>AH243+'[1]PPTO AL 31 DE JULIO  2016'!AB243</f>
        <v>0</v>
      </c>
      <c r="AS243" s="369">
        <f>AK243+'[1]PPTO AL 31 DE JULIO  2016'!AC243</f>
        <v>0</v>
      </c>
      <c r="AT243" s="371" t="e">
        <f t="shared" si="268"/>
        <v>#DIV/0!</v>
      </c>
      <c r="AU243" s="371" t="e">
        <f t="shared" si="269"/>
        <v>#DIV/0!</v>
      </c>
      <c r="AW243" s="802">
        <f t="shared" si="270"/>
        <v>0</v>
      </c>
      <c r="AX243" s="802">
        <f t="shared" si="271"/>
        <v>0</v>
      </c>
    </row>
    <row r="244" spans="1:51" ht="24" hidden="1" customHeight="1" x14ac:dyDescent="0.35">
      <c r="A244" s="409">
        <v>60305</v>
      </c>
      <c r="B244" s="701" t="s">
        <v>240</v>
      </c>
      <c r="C244" s="797">
        <v>0</v>
      </c>
      <c r="D244" s="689">
        <v>0</v>
      </c>
      <c r="I244" s="70">
        <f t="shared" si="278"/>
        <v>0</v>
      </c>
      <c r="J244" s="690">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76"/>
      <c r="AD244" s="63">
        <f t="shared" si="317"/>
        <v>0</v>
      </c>
      <c r="AE244" s="762">
        <f t="shared" si="318"/>
        <v>0</v>
      </c>
      <c r="AF244" s="180">
        <f t="shared" si="319"/>
        <v>0</v>
      </c>
      <c r="AG244" s="692">
        <v>0</v>
      </c>
      <c r="AH244" s="72">
        <f>IFERROR(+VLOOKUP(A244,'Base de Datos'!$A$1:$G$100,6,0),0)</f>
        <v>0</v>
      </c>
      <c r="AI244" s="72">
        <f>IFERROR(+VLOOKUP(A244,'Base de Datos'!$A$1:$H$100,8,0),0)</f>
        <v>0</v>
      </c>
      <c r="AJ244" s="72">
        <f t="shared" si="300"/>
        <v>0</v>
      </c>
      <c r="AK244" s="297">
        <f t="shared" si="301"/>
        <v>0</v>
      </c>
      <c r="AL244" s="257">
        <f t="shared" si="320"/>
        <v>0</v>
      </c>
      <c r="AM244" s="72">
        <f>IFERROR(+VLOOKUP(A244,'Base de Datos'!$A$1:$N$84,11,0),0)</f>
        <v>0</v>
      </c>
      <c r="AN244" s="825">
        <f t="shared" si="321"/>
        <v>0</v>
      </c>
      <c r="AP244" s="361">
        <f>AF244+'[1]PPTO AL 31 DE JULIO  2016'!Z244</f>
        <v>0</v>
      </c>
      <c r="AQ244" s="361">
        <f>AG244+'[1]PPTO AL 31 DE JULIO  2016'!AA244</f>
        <v>0</v>
      </c>
      <c r="AR244" s="361">
        <f>AH244+'[1]PPTO AL 31 DE JULIO  2016'!AB244</f>
        <v>0</v>
      </c>
      <c r="AS244" s="369">
        <f>AK244+'[1]PPTO AL 31 DE JULIO  2016'!AC244</f>
        <v>0</v>
      </c>
      <c r="AT244" s="371" t="e">
        <f t="shared" si="268"/>
        <v>#DIV/0!</v>
      </c>
      <c r="AU244" s="371" t="e">
        <f t="shared" si="269"/>
        <v>#DIV/0!</v>
      </c>
      <c r="AW244" s="802">
        <f t="shared" si="270"/>
        <v>0</v>
      </c>
      <c r="AX244" s="802">
        <f t="shared" si="271"/>
        <v>0</v>
      </c>
    </row>
    <row r="245" spans="1:51" ht="15" x14ac:dyDescent="0.35">
      <c r="A245" s="409" t="s">
        <v>565</v>
      </c>
      <c r="B245" s="701" t="s">
        <v>241</v>
      </c>
      <c r="C245" s="818">
        <v>13479064</v>
      </c>
      <c r="D245" s="689">
        <v>0</v>
      </c>
      <c r="I245" s="70">
        <f t="shared" si="278"/>
        <v>13479064</v>
      </c>
      <c r="J245" s="690">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76"/>
      <c r="AD245" s="63">
        <f t="shared" si="317"/>
        <v>0</v>
      </c>
      <c r="AE245" s="762">
        <f t="shared" si="318"/>
        <v>0</v>
      </c>
      <c r="AF245" s="180">
        <f t="shared" si="319"/>
        <v>13479064</v>
      </c>
      <c r="AG245" s="692">
        <f>IFERROR(+VLOOKUP(A245,'Base de Datos'!$A$1:$G$100,7,0),0)</f>
        <v>3705650</v>
      </c>
      <c r="AH245" s="72">
        <f>IFERROR(+VLOOKUP(A245,'Base de Datos'!$A$1:$G$100,6,0),0)</f>
        <v>0</v>
      </c>
      <c r="AI245" s="72">
        <f>IFERROR(+VLOOKUP(A245,'Base de Datos'!$A$1:$H$100,8,0),0)</f>
        <v>0</v>
      </c>
      <c r="AJ245" s="568">
        <f>+AK245+AI245</f>
        <v>9773414</v>
      </c>
      <c r="AK245" s="297">
        <f t="shared" si="301"/>
        <v>9773414</v>
      </c>
      <c r="AL245" s="257">
        <f t="shared" si="320"/>
        <v>0.27491894095910518</v>
      </c>
      <c r="AM245" s="72">
        <f>IFERROR(+VLOOKUP(A245,'Base de Datos'!$A$1:$N$84,11,0),0)</f>
        <v>9773414</v>
      </c>
      <c r="AN245" s="825">
        <f>IFERROR(+(AG245/AF245),0)</f>
        <v>0.27491894095910518</v>
      </c>
      <c r="AP245" s="361">
        <f>AF245+'[1]PPTO AL 31 DE JULIO  2016'!Z245</f>
        <v>13479064</v>
      </c>
      <c r="AQ245" s="361">
        <f>AG245+'[1]PPTO AL 31 DE JULIO  2016'!AA245</f>
        <v>3705650</v>
      </c>
      <c r="AR245" s="361">
        <f>AH245+'[1]PPTO AL 31 DE JULIO  2016'!AB245</f>
        <v>0</v>
      </c>
      <c r="AS245" s="369">
        <f>AK245+'[1]PPTO AL 31 DE JULIO  2016'!AC245</f>
        <v>9773414</v>
      </c>
      <c r="AT245" s="371">
        <f t="shared" si="268"/>
        <v>0.27491894095910518</v>
      </c>
      <c r="AU245" s="371">
        <f t="shared" si="269"/>
        <v>0.27491894095910518</v>
      </c>
      <c r="AV245" s="758">
        <v>10426142</v>
      </c>
      <c r="AW245" s="802">
        <f t="shared" si="270"/>
        <v>-652728</v>
      </c>
      <c r="AX245" s="802">
        <f t="shared" si="271"/>
        <v>-652728</v>
      </c>
      <c r="AY245" s="125"/>
    </row>
    <row r="246" spans="1:51" s="47" customFormat="1" ht="24" hidden="1" customHeight="1" x14ac:dyDescent="0.35">
      <c r="A246" s="410">
        <v>604</v>
      </c>
      <c r="B246" s="728" t="s">
        <v>242</v>
      </c>
      <c r="C246" s="729">
        <f>SUM(C247:C250)</f>
        <v>0</v>
      </c>
      <c r="D246" s="729">
        <f>SUM(D247:D250)</f>
        <v>0</v>
      </c>
      <c r="E246" s="47">
        <f>SUM(E247:E250)</f>
        <v>0</v>
      </c>
      <c r="H246" s="47">
        <f>SUM(H247:H250)</f>
        <v>0</v>
      </c>
      <c r="I246" s="71">
        <f t="shared" si="278"/>
        <v>0</v>
      </c>
      <c r="J246" s="730">
        <f>SUM(J247:J250)</f>
        <v>0</v>
      </c>
      <c r="K246" s="730">
        <f t="shared" ref="K246:W246" si="322">SUM(K247:K250)</f>
        <v>0</v>
      </c>
      <c r="L246" s="729">
        <f t="shared" si="322"/>
        <v>0</v>
      </c>
      <c r="M246" s="729">
        <f t="shared" si="322"/>
        <v>0</v>
      </c>
      <c r="N246" s="731">
        <f t="shared" si="322"/>
        <v>0</v>
      </c>
      <c r="O246" s="731">
        <f t="shared" si="322"/>
        <v>0</v>
      </c>
      <c r="P246" s="729">
        <f t="shared" si="322"/>
        <v>0</v>
      </c>
      <c r="Q246" s="729">
        <f t="shared" si="322"/>
        <v>0</v>
      </c>
      <c r="R246" s="731">
        <f t="shared" si="322"/>
        <v>0</v>
      </c>
      <c r="S246" s="731">
        <f t="shared" si="322"/>
        <v>0</v>
      </c>
      <c r="T246" s="731">
        <f>SUM(T247:T250)</f>
        <v>0</v>
      </c>
      <c r="U246" s="731">
        <f>SUM(U247:U250)</f>
        <v>0</v>
      </c>
      <c r="V246" s="729">
        <f t="shared" si="322"/>
        <v>0</v>
      </c>
      <c r="W246" s="731">
        <f t="shared" si="322"/>
        <v>0</v>
      </c>
      <c r="X246" s="729">
        <f t="shared" ref="X246:AA246" si="323">SUM(X247:X250)</f>
        <v>0</v>
      </c>
      <c r="Y246" s="731">
        <f t="shared" si="323"/>
        <v>0</v>
      </c>
      <c r="Z246" s="729">
        <f t="shared" si="323"/>
        <v>0</v>
      </c>
      <c r="AA246" s="731">
        <f t="shared" si="323"/>
        <v>0</v>
      </c>
      <c r="AB246" s="766"/>
      <c r="AC246" s="779"/>
      <c r="AD246" s="66">
        <f>SUM(AD247:AD250)</f>
        <v>0</v>
      </c>
      <c r="AE246" s="732">
        <f>K246+M246+O246+Q246+S246+V246</f>
        <v>0</v>
      </c>
      <c r="AF246" s="80">
        <f>SUM(AF247:AF250)</f>
        <v>0</v>
      </c>
      <c r="AG246" s="699">
        <f>SUM(AG247:AG250)</f>
        <v>0</v>
      </c>
      <c r="AH246" s="80">
        <f>SUM(AH247:AH250)</f>
        <v>0</v>
      </c>
      <c r="AI246" s="72">
        <f>IFERROR(+VLOOKUP(A246,'Base de Datos'!$A$1:$G$84,8,0),0)</f>
        <v>0</v>
      </c>
      <c r="AJ246" s="72">
        <f t="shared" si="300"/>
        <v>0</v>
      </c>
      <c r="AK246" s="296">
        <f>SUM(AK247:AK250)</f>
        <v>0</v>
      </c>
      <c r="AL246" s="527" t="e">
        <f>(AF246-AK246)/AF246</f>
        <v>#DIV/0!</v>
      </c>
      <c r="AM246" s="80">
        <f>SUM(AM247:AM250)</f>
        <v>0</v>
      </c>
      <c r="AN246" s="825" t="e">
        <f t="shared" si="316"/>
        <v>#DIV/0!</v>
      </c>
      <c r="AP246" s="361">
        <f>AF246+'[1]PPTO AL 31 DE JULIO  2016'!Z246</f>
        <v>0</v>
      </c>
      <c r="AQ246" s="361">
        <f>AG246+'[1]PPTO AL 31 DE JULIO  2016'!AA246</f>
        <v>0</v>
      </c>
      <c r="AR246" s="361">
        <f>AH246+'[1]PPTO AL 31 DE JULIO  2016'!AB246</f>
        <v>0</v>
      </c>
      <c r="AS246" s="369">
        <f>AK246+'[1]PPTO AL 31 DE JULIO  2016'!AC246</f>
        <v>0</v>
      </c>
      <c r="AT246" s="371" t="e">
        <f t="shared" si="268"/>
        <v>#DIV/0!</v>
      </c>
      <c r="AU246" s="371" t="e">
        <f t="shared" si="269"/>
        <v>#DIV/0!</v>
      </c>
      <c r="AV246" s="100"/>
      <c r="AW246" s="802">
        <f t="shared" si="270"/>
        <v>0</v>
      </c>
      <c r="AX246" s="802">
        <f t="shared" si="271"/>
        <v>0</v>
      </c>
    </row>
    <row r="247" spans="1:51" ht="15" hidden="1" customHeight="1" x14ac:dyDescent="0.35">
      <c r="A247" s="409">
        <v>60401</v>
      </c>
      <c r="B247" s="701" t="s">
        <v>243</v>
      </c>
      <c r="C247" s="689">
        <v>0</v>
      </c>
      <c r="D247" s="689">
        <v>0</v>
      </c>
      <c r="I247" s="70">
        <f t="shared" si="278"/>
        <v>0</v>
      </c>
      <c r="J247" s="690">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76"/>
      <c r="AD247" s="63">
        <f>J247+L247+N247+P247+R247+W247</f>
        <v>0</v>
      </c>
      <c r="AE247" s="691">
        <f>K247+M247+O247+Q247+S247+V247</f>
        <v>0</v>
      </c>
      <c r="AF247" s="72">
        <f>I247+AD247-AE247</f>
        <v>0</v>
      </c>
      <c r="AG247" s="692">
        <v>0</v>
      </c>
      <c r="AH247" s="72">
        <v>0</v>
      </c>
      <c r="AI247" s="72">
        <f>IFERROR(+VLOOKUP(A247,'Base de Datos'!$A$1:$G$84,8,0),0)</f>
        <v>0</v>
      </c>
      <c r="AJ247" s="72">
        <f t="shared" si="300"/>
        <v>0</v>
      </c>
      <c r="AK247" s="297">
        <f t="shared" si="301"/>
        <v>0</v>
      </c>
      <c r="AL247" s="257">
        <v>0</v>
      </c>
      <c r="AM247" s="72">
        <v>0</v>
      </c>
      <c r="AN247" s="825" t="e">
        <f t="shared" si="316"/>
        <v>#DIV/0!</v>
      </c>
      <c r="AP247" s="361">
        <f>AF247+'[1]PPTO AL 31 DE JULIO  2016'!Z247</f>
        <v>9500000</v>
      </c>
      <c r="AQ247" s="361">
        <f>AG247+'[1]PPTO AL 31 DE JULIO  2016'!AA247</f>
        <v>642138</v>
      </c>
      <c r="AR247" s="361">
        <f>AH247+'[1]PPTO AL 31 DE JULIO  2016'!AB247</f>
        <v>0</v>
      </c>
      <c r="AS247" s="369">
        <f>AK247+'[1]PPTO AL 31 DE JULIO  2016'!AC247</f>
        <v>8857862</v>
      </c>
      <c r="AT247" s="371">
        <f t="shared" si="268"/>
        <v>6.7593473684210523E-2</v>
      </c>
      <c r="AU247" s="371">
        <f t="shared" si="269"/>
        <v>6.7593473684210523E-2</v>
      </c>
      <c r="AW247" s="802">
        <f t="shared" si="270"/>
        <v>0</v>
      </c>
      <c r="AX247" s="802">
        <f t="shared" si="271"/>
        <v>0</v>
      </c>
    </row>
    <row r="248" spans="1:51" ht="15" hidden="1" customHeight="1" x14ac:dyDescent="0.35">
      <c r="A248" s="409">
        <v>60402</v>
      </c>
      <c r="B248" s="701" t="s">
        <v>244</v>
      </c>
      <c r="C248" s="689">
        <v>0</v>
      </c>
      <c r="D248" s="689">
        <v>0</v>
      </c>
      <c r="I248" s="70">
        <f t="shared" si="278"/>
        <v>0</v>
      </c>
      <c r="J248" s="690">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76"/>
      <c r="AD248" s="63">
        <f>J248+L248+N248+P248+R248+W248</f>
        <v>0</v>
      </c>
      <c r="AE248" s="691">
        <f>K248+M248+O248+Q248+S248+V248</f>
        <v>0</v>
      </c>
      <c r="AF248" s="72">
        <f>I248+AD248-AE248</f>
        <v>0</v>
      </c>
      <c r="AG248" s="692">
        <v>0</v>
      </c>
      <c r="AH248" s="72">
        <v>0</v>
      </c>
      <c r="AI248" s="72">
        <f>IFERROR(+VLOOKUP(A248,'Base de Datos'!$A$1:$G$84,8,0),0)</f>
        <v>0</v>
      </c>
      <c r="AJ248" s="72">
        <f t="shared" si="300"/>
        <v>0</v>
      </c>
      <c r="AK248" s="297">
        <f t="shared" si="301"/>
        <v>0</v>
      </c>
      <c r="AL248" s="257">
        <v>0</v>
      </c>
      <c r="AM248" s="72">
        <v>0</v>
      </c>
      <c r="AN248" s="825" t="e">
        <f t="shared" si="316"/>
        <v>#DIV/0!</v>
      </c>
      <c r="AP248" s="361">
        <f>AF248+'[1]PPTO AL 31 DE JULIO  2016'!Z248</f>
        <v>0</v>
      </c>
      <c r="AQ248" s="361">
        <f>AG248+'[1]PPTO AL 31 DE JULIO  2016'!AA248</f>
        <v>0</v>
      </c>
      <c r="AR248" s="361">
        <f>AH248+'[1]PPTO AL 31 DE JULIO  2016'!AB248</f>
        <v>0</v>
      </c>
      <c r="AS248" s="369">
        <f>AK248+'[1]PPTO AL 31 DE JULIO  2016'!AC248</f>
        <v>0</v>
      </c>
      <c r="AT248" s="371" t="e">
        <f t="shared" si="268"/>
        <v>#DIV/0!</v>
      </c>
      <c r="AU248" s="371" t="e">
        <f t="shared" si="269"/>
        <v>#DIV/0!</v>
      </c>
      <c r="AW248" s="802">
        <f t="shared" si="270"/>
        <v>0</v>
      </c>
      <c r="AX248" s="802">
        <f t="shared" si="271"/>
        <v>0</v>
      </c>
    </row>
    <row r="249" spans="1:51" ht="15" hidden="1" customHeight="1" x14ac:dyDescent="0.35">
      <c r="A249" s="409">
        <v>60403</v>
      </c>
      <c r="B249" s="701" t="s">
        <v>245</v>
      </c>
      <c r="C249" s="689">
        <v>0</v>
      </c>
      <c r="D249" s="689">
        <v>0</v>
      </c>
      <c r="I249" s="70">
        <f t="shared" si="278"/>
        <v>0</v>
      </c>
      <c r="J249" s="690">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76"/>
      <c r="AD249" s="63">
        <f>J249+L249+N249+P249+R249+W249</f>
        <v>0</v>
      </c>
      <c r="AE249" s="691">
        <f>K249+M249+O249+Q249+S249+V249</f>
        <v>0</v>
      </c>
      <c r="AF249" s="72">
        <f>I249+AD249-AE249</f>
        <v>0</v>
      </c>
      <c r="AG249" s="692">
        <v>0</v>
      </c>
      <c r="AH249" s="72">
        <v>0</v>
      </c>
      <c r="AI249" s="72">
        <f>IFERROR(+VLOOKUP(A249,'Base de Datos'!$A$1:$G$84,8,0),0)</f>
        <v>0</v>
      </c>
      <c r="AJ249" s="72">
        <f t="shared" si="300"/>
        <v>0</v>
      </c>
      <c r="AK249" s="297">
        <f t="shared" si="301"/>
        <v>0</v>
      </c>
      <c r="AL249" s="257">
        <v>0</v>
      </c>
      <c r="AM249" s="72">
        <v>0</v>
      </c>
      <c r="AN249" s="825" t="e">
        <f t="shared" si="316"/>
        <v>#DIV/0!</v>
      </c>
      <c r="AP249" s="361">
        <f>AF249+'[1]PPTO AL 31 DE JULIO  2016'!Z249</f>
        <v>0</v>
      </c>
      <c r="AQ249" s="361">
        <f>AG249+'[1]PPTO AL 31 DE JULIO  2016'!AA249</f>
        <v>0</v>
      </c>
      <c r="AR249" s="361">
        <f>AH249+'[1]PPTO AL 31 DE JULIO  2016'!AB249</f>
        <v>0</v>
      </c>
      <c r="AS249" s="369">
        <f>AK249+'[1]PPTO AL 31 DE JULIO  2016'!AC249</f>
        <v>0</v>
      </c>
      <c r="AT249" s="371" t="e">
        <f t="shared" si="268"/>
        <v>#DIV/0!</v>
      </c>
      <c r="AU249" s="371" t="e">
        <f t="shared" si="269"/>
        <v>#DIV/0!</v>
      </c>
      <c r="AW249" s="802">
        <f t="shared" si="270"/>
        <v>0</v>
      </c>
      <c r="AX249" s="802">
        <f t="shared" si="271"/>
        <v>0</v>
      </c>
    </row>
    <row r="250" spans="1:51" ht="24" hidden="1" customHeight="1" x14ac:dyDescent="0.35">
      <c r="A250" s="409">
        <v>60404</v>
      </c>
      <c r="B250" s="701" t="s">
        <v>246</v>
      </c>
      <c r="C250" s="689">
        <v>0</v>
      </c>
      <c r="D250" s="689">
        <v>0</v>
      </c>
      <c r="I250" s="70">
        <f t="shared" si="278"/>
        <v>0</v>
      </c>
      <c r="J250" s="690">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76"/>
      <c r="AD250" s="63">
        <f>J250+L250+N250+P250+R250+W250</f>
        <v>0</v>
      </c>
      <c r="AE250" s="691">
        <f>K250+M250+O250+Q250+S250+V250</f>
        <v>0</v>
      </c>
      <c r="AF250" s="72">
        <f>I250+AD250-AE250</f>
        <v>0</v>
      </c>
      <c r="AG250" s="692">
        <v>0</v>
      </c>
      <c r="AH250" s="72"/>
      <c r="AI250" s="72">
        <f>IFERROR(+VLOOKUP(A250,'Base de Datos'!$A$1:$G$84,8,0),0)</f>
        <v>0</v>
      </c>
      <c r="AJ250" s="72">
        <f t="shared" si="300"/>
        <v>0</v>
      </c>
      <c r="AK250" s="297">
        <f t="shared" si="301"/>
        <v>0</v>
      </c>
      <c r="AL250" s="257" t="e">
        <f>(AF250-AK250)/AF250</f>
        <v>#DIV/0!</v>
      </c>
      <c r="AM250" s="72"/>
      <c r="AN250" s="825" t="e">
        <f t="shared" si="316"/>
        <v>#DIV/0!</v>
      </c>
      <c r="AP250" s="361">
        <f>AF250+'[1]PPTO AL 31 DE JULIO  2016'!Z250</f>
        <v>0</v>
      </c>
      <c r="AQ250" s="361">
        <f>AG250+'[1]PPTO AL 31 DE JULIO  2016'!AA250</f>
        <v>0</v>
      </c>
      <c r="AR250" s="361">
        <f>AH250+'[1]PPTO AL 31 DE JULIO  2016'!AB250</f>
        <v>0</v>
      </c>
      <c r="AS250" s="369">
        <f>AK250+'[1]PPTO AL 31 DE JULIO  2016'!AC250</f>
        <v>0</v>
      </c>
      <c r="AT250" s="371" t="e">
        <f t="shared" si="268"/>
        <v>#DIV/0!</v>
      </c>
      <c r="AU250" s="371" t="e">
        <f t="shared" si="269"/>
        <v>#DIV/0!</v>
      </c>
      <c r="AW250" s="802">
        <f t="shared" si="270"/>
        <v>0</v>
      </c>
      <c r="AX250" s="802">
        <f t="shared" si="271"/>
        <v>0</v>
      </c>
    </row>
    <row r="251" spans="1:51" s="47" customFormat="1" ht="24" hidden="1" x14ac:dyDescent="0.35">
      <c r="A251" s="408">
        <v>605</v>
      </c>
      <c r="B251" s="103" t="s">
        <v>247</v>
      </c>
      <c r="C251" s="48">
        <f>C252</f>
        <v>0</v>
      </c>
      <c r="D251" s="14">
        <f>D252</f>
        <v>0</v>
      </c>
      <c r="E251" s="15">
        <f>E252</f>
        <v>0</v>
      </c>
      <c r="F251" s="15"/>
      <c r="G251" s="15"/>
      <c r="H251" s="15">
        <f>H252</f>
        <v>0</v>
      </c>
      <c r="I251" s="71">
        <f t="shared" si="278"/>
        <v>0</v>
      </c>
      <c r="J251" s="46">
        <f>J252</f>
        <v>0</v>
      </c>
      <c r="K251" s="43">
        <f t="shared" ref="K251:AA251" si="324">K252</f>
        <v>0</v>
      </c>
      <c r="L251" s="32">
        <f t="shared" si="324"/>
        <v>0</v>
      </c>
      <c r="M251" s="33">
        <f t="shared" si="324"/>
        <v>0</v>
      </c>
      <c r="N251" s="42">
        <f t="shared" si="324"/>
        <v>0</v>
      </c>
      <c r="O251" s="43">
        <f t="shared" si="324"/>
        <v>0</v>
      </c>
      <c r="P251" s="32">
        <f t="shared" si="324"/>
        <v>0</v>
      </c>
      <c r="Q251" s="33">
        <f t="shared" si="324"/>
        <v>0</v>
      </c>
      <c r="R251" s="42">
        <f t="shared" si="324"/>
        <v>0</v>
      </c>
      <c r="S251" s="43">
        <f t="shared" si="324"/>
        <v>0</v>
      </c>
      <c r="T251" s="42">
        <f t="shared" si="324"/>
        <v>0</v>
      </c>
      <c r="U251" s="43">
        <f t="shared" si="324"/>
        <v>0</v>
      </c>
      <c r="V251" s="22">
        <f t="shared" si="324"/>
        <v>0</v>
      </c>
      <c r="W251" s="42">
        <f t="shared" si="324"/>
        <v>0</v>
      </c>
      <c r="X251" s="22">
        <f t="shared" si="324"/>
        <v>0</v>
      </c>
      <c r="Y251" s="42">
        <f t="shared" si="324"/>
        <v>0</v>
      </c>
      <c r="Z251" s="22">
        <f t="shared" si="324"/>
        <v>0</v>
      </c>
      <c r="AA251" s="42">
        <f t="shared" si="324"/>
        <v>0</v>
      </c>
      <c r="AB251" s="42"/>
      <c r="AC251" s="788"/>
      <c r="AD251" s="67">
        <f t="shared" ref="AD251:AM251" si="325">AD252</f>
        <v>0</v>
      </c>
      <c r="AE251" s="78">
        <f>AE252</f>
        <v>0</v>
      </c>
      <c r="AF251" s="80">
        <f t="shared" si="325"/>
        <v>0</v>
      </c>
      <c r="AG251" s="699">
        <f t="shared" si="325"/>
        <v>0</v>
      </c>
      <c r="AH251" s="80">
        <f t="shared" si="325"/>
        <v>0</v>
      </c>
      <c r="AI251" s="72">
        <f>IFERROR(+VLOOKUP(A251,'Base de Datos'!$A$1:$G$84,8,0),0)</f>
        <v>0</v>
      </c>
      <c r="AJ251" s="72">
        <f t="shared" si="300"/>
        <v>0</v>
      </c>
      <c r="AK251" s="296">
        <f t="shared" si="325"/>
        <v>0</v>
      </c>
      <c r="AL251" s="527">
        <v>0</v>
      </c>
      <c r="AM251" s="80">
        <f t="shared" si="325"/>
        <v>0</v>
      </c>
      <c r="AN251" s="825">
        <v>0</v>
      </c>
      <c r="AP251" s="361">
        <f>AF251+'[1]PPTO AL 31 DE JULIO  2016'!Z251</f>
        <v>0</v>
      </c>
      <c r="AQ251" s="361">
        <f>AG251+'[1]PPTO AL 31 DE JULIO  2016'!AA251</f>
        <v>0</v>
      </c>
      <c r="AR251" s="361">
        <f>AH251+'[1]PPTO AL 31 DE JULIO  2016'!AB251</f>
        <v>0</v>
      </c>
      <c r="AS251" s="369">
        <f>AK251+'[1]PPTO AL 31 DE JULIO  2016'!AC251</f>
        <v>0</v>
      </c>
      <c r="AT251" s="371" t="e">
        <f t="shared" si="268"/>
        <v>#DIV/0!</v>
      </c>
      <c r="AU251" s="371" t="e">
        <f t="shared" si="269"/>
        <v>#DIV/0!</v>
      </c>
      <c r="AV251" s="100"/>
      <c r="AW251" s="802">
        <f t="shared" si="270"/>
        <v>0</v>
      </c>
      <c r="AX251" s="802">
        <f t="shared" si="271"/>
        <v>0</v>
      </c>
    </row>
    <row r="252" spans="1:51" ht="14.4" hidden="1" x14ac:dyDescent="0.35">
      <c r="A252" s="409" t="s">
        <v>566</v>
      </c>
      <c r="B252" s="701" t="s">
        <v>248</v>
      </c>
      <c r="C252" s="689"/>
      <c r="D252" s="723"/>
      <c r="E252" s="16"/>
      <c r="F252" s="16"/>
      <c r="G252" s="16"/>
      <c r="I252" s="70">
        <f t="shared" si="278"/>
        <v>0</v>
      </c>
      <c r="J252" s="690"/>
      <c r="K252" s="45"/>
      <c r="L252" s="34"/>
      <c r="M252" s="35"/>
      <c r="N252" s="44"/>
      <c r="O252" s="45"/>
      <c r="P252" s="34"/>
      <c r="Q252" s="35"/>
      <c r="R252" s="44"/>
      <c r="S252" s="45"/>
      <c r="T252" s="44"/>
      <c r="U252" s="45"/>
      <c r="V252" s="23"/>
      <c r="W252" s="44"/>
      <c r="X252" s="23"/>
      <c r="Y252" s="44"/>
      <c r="Z252" s="23"/>
      <c r="AA252" s="44"/>
      <c r="AB252" s="44"/>
      <c r="AC252" s="789"/>
      <c r="AD252" s="63">
        <f>J252+L252+N252+P252+R252+W252+T252</f>
        <v>0</v>
      </c>
      <c r="AE252" s="691">
        <f>K252+M252+O252+Q252+S252+V252+U252</f>
        <v>0</v>
      </c>
      <c r="AF252" s="72">
        <f>I252+AD252-AE252</f>
        <v>0</v>
      </c>
      <c r="AG252" s="692">
        <f>IFERROR(+VLOOKUP(A252,'Base de Datos'!$A$1:$G$84,7,0),0)</f>
        <v>0</v>
      </c>
      <c r="AH252" s="72">
        <f>IFERROR(+VLOOKUP(A252,'Base de Datos'!$A$1:$G$84,6,0),0)</f>
        <v>0</v>
      </c>
      <c r="AI252" s="72">
        <f>IFERROR(+VLOOKUP(A252,'Base de Datos'!$A$1:$G$84,8,0),0)</f>
        <v>0</v>
      </c>
      <c r="AJ252" s="72">
        <f t="shared" si="300"/>
        <v>0</v>
      </c>
      <c r="AK252" s="297">
        <f t="shared" si="301"/>
        <v>0</v>
      </c>
      <c r="AL252" s="257">
        <v>0</v>
      </c>
      <c r="AM252" s="72">
        <f>IFERROR(+VLOOKUP(A252,'Base de Datos'!$A$1:$N$84,11,0),0)</f>
        <v>0</v>
      </c>
      <c r="AN252" s="825">
        <v>0</v>
      </c>
      <c r="AP252" s="361">
        <f>AF252+'[1]PPTO AL 31 DE JULIO  2016'!Z252</f>
        <v>0</v>
      </c>
      <c r="AQ252" s="361">
        <f>AG252+'[1]PPTO AL 31 DE JULIO  2016'!AA252</f>
        <v>0</v>
      </c>
      <c r="AR252" s="361">
        <f>AH252+'[1]PPTO AL 31 DE JULIO  2016'!AB252</f>
        <v>0</v>
      </c>
      <c r="AS252" s="369">
        <f>AK252+'[1]PPTO AL 31 DE JULIO  2016'!AC252</f>
        <v>0</v>
      </c>
      <c r="AT252" s="371" t="e">
        <f t="shared" si="268"/>
        <v>#DIV/0!</v>
      </c>
      <c r="AU252" s="371" t="e">
        <f t="shared" si="269"/>
        <v>#DIV/0!</v>
      </c>
      <c r="AW252" s="802">
        <f t="shared" si="270"/>
        <v>0</v>
      </c>
      <c r="AX252" s="802">
        <f t="shared" si="271"/>
        <v>0</v>
      </c>
    </row>
    <row r="253" spans="1:51" s="47" customFormat="1" ht="24" x14ac:dyDescent="0.35">
      <c r="A253" s="408">
        <v>606</v>
      </c>
      <c r="B253" s="103" t="s">
        <v>249</v>
      </c>
      <c r="C253" s="48">
        <v>0</v>
      </c>
      <c r="D253" s="48">
        <f>+D254+D255</f>
        <v>0</v>
      </c>
      <c r="E253" s="55">
        <f>+E254+E255</f>
        <v>0</v>
      </c>
      <c r="F253" s="55"/>
      <c r="G253" s="55"/>
      <c r="H253" s="55">
        <f>+H254+H255</f>
        <v>0</v>
      </c>
      <c r="I253" s="71">
        <f t="shared" si="278"/>
        <v>0</v>
      </c>
      <c r="J253" s="46">
        <f>+J254+J255</f>
        <v>115892.86</v>
      </c>
      <c r="K253" s="43">
        <f t="shared" ref="K253:W253" si="326">+K254+K255</f>
        <v>0</v>
      </c>
      <c r="L253" s="52">
        <f t="shared" si="326"/>
        <v>0</v>
      </c>
      <c r="M253" s="53">
        <f t="shared" si="326"/>
        <v>0</v>
      </c>
      <c r="N253" s="50">
        <f t="shared" si="326"/>
        <v>0</v>
      </c>
      <c r="O253" s="51">
        <f t="shared" si="326"/>
        <v>0</v>
      </c>
      <c r="P253" s="52">
        <f t="shared" si="326"/>
        <v>0</v>
      </c>
      <c r="Q253" s="53">
        <f t="shared" si="326"/>
        <v>0</v>
      </c>
      <c r="R253" s="50">
        <f t="shared" si="326"/>
        <v>0</v>
      </c>
      <c r="S253" s="51">
        <f t="shared" si="326"/>
        <v>0</v>
      </c>
      <c r="T253" s="50">
        <f>+T254+T255</f>
        <v>0</v>
      </c>
      <c r="U253" s="51">
        <f>+U254+U255</f>
        <v>0</v>
      </c>
      <c r="V253" s="54">
        <f t="shared" si="326"/>
        <v>0</v>
      </c>
      <c r="W253" s="50">
        <f t="shared" si="326"/>
        <v>0</v>
      </c>
      <c r="X253" s="54">
        <f t="shared" ref="X253:AA253" si="327">+X254+X255</f>
        <v>0</v>
      </c>
      <c r="Y253" s="50">
        <f t="shared" si="327"/>
        <v>0</v>
      </c>
      <c r="Z253" s="54">
        <f t="shared" si="327"/>
        <v>0</v>
      </c>
      <c r="AA253" s="50">
        <f t="shared" si="327"/>
        <v>0</v>
      </c>
      <c r="AB253" s="50"/>
      <c r="AC253" s="778"/>
      <c r="AD253" s="64">
        <f t="shared" ref="AD253:AK253" si="328">+AD254+AD255</f>
        <v>115892.86</v>
      </c>
      <c r="AE253" s="77">
        <f>+AE254+AE255</f>
        <v>0</v>
      </c>
      <c r="AF253" s="80">
        <f t="shared" si="328"/>
        <v>115892.86</v>
      </c>
      <c r="AG253" s="699">
        <f t="shared" si="328"/>
        <v>115892.86</v>
      </c>
      <c r="AH253" s="80">
        <f t="shared" si="328"/>
        <v>0</v>
      </c>
      <c r="AI253" s="72">
        <f>IFERROR(+VLOOKUP(A253,'Base de Datos'!$A$1:$G$84,8,0),0)</f>
        <v>0</v>
      </c>
      <c r="AJ253" s="72">
        <f t="shared" si="300"/>
        <v>0</v>
      </c>
      <c r="AK253" s="296">
        <f t="shared" si="328"/>
        <v>0</v>
      </c>
      <c r="AL253" s="527">
        <v>0</v>
      </c>
      <c r="AM253" s="80">
        <f t="shared" ref="AM253" si="329">+AM254+AM255</f>
        <v>0</v>
      </c>
      <c r="AN253" s="825">
        <v>0</v>
      </c>
      <c r="AP253" s="361">
        <f>AF253+'[1]PPTO AL 31 DE JULIO  2016'!Z253</f>
        <v>115892.86</v>
      </c>
      <c r="AQ253" s="361">
        <f>AG253+'[1]PPTO AL 31 DE JULIO  2016'!AA253</f>
        <v>115892.86</v>
      </c>
      <c r="AR253" s="361">
        <f>AH253+'[1]PPTO AL 31 DE JULIO  2016'!AB253</f>
        <v>0</v>
      </c>
      <c r="AS253" s="369">
        <f>AK253+'[1]PPTO AL 31 DE JULIO  2016'!AC253</f>
        <v>0</v>
      </c>
      <c r="AT253" s="371">
        <f t="shared" si="268"/>
        <v>1</v>
      </c>
      <c r="AU253" s="371">
        <f t="shared" si="269"/>
        <v>1</v>
      </c>
      <c r="AV253" s="758">
        <v>100000</v>
      </c>
      <c r="AW253" s="802">
        <f t="shared" si="270"/>
        <v>-100000</v>
      </c>
      <c r="AX253" s="802">
        <f t="shared" si="271"/>
        <v>-100000</v>
      </c>
    </row>
    <row r="254" spans="1:51" ht="14.4" x14ac:dyDescent="0.35">
      <c r="A254" s="409" t="s">
        <v>567</v>
      </c>
      <c r="B254" s="701" t="s">
        <v>250</v>
      </c>
      <c r="C254" s="689">
        <v>0</v>
      </c>
      <c r="D254" s="689">
        <v>0</v>
      </c>
      <c r="I254" s="70">
        <f t="shared" si="278"/>
        <v>0</v>
      </c>
      <c r="J254" s="867">
        <v>115892.86</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76"/>
      <c r="AD254" s="63">
        <f>J254+L254+N254+P254+R254+V254+T254</f>
        <v>115892.86</v>
      </c>
      <c r="AE254" s="691">
        <f>K254+M254+O254+Q254+S254+W254+U254</f>
        <v>0</v>
      </c>
      <c r="AF254" s="180">
        <f>C254+AD254-AE254</f>
        <v>115892.86</v>
      </c>
      <c r="AG254" s="692">
        <f>IFERROR(+VLOOKUP(A254,'Base de Datos'!$A$1:$G$84,7,0),0)</f>
        <v>115892.86</v>
      </c>
      <c r="AH254" s="72">
        <f>IFERROR(+VLOOKUP(A254,'Base de Datos'!$A$1:$G$84,6,0),0)</f>
        <v>0</v>
      </c>
      <c r="AI254" s="72">
        <f>IFERROR(+VLOOKUP(A254,'Base de Datos'!$A$1:$G$84,8,0),0)</f>
        <v>0</v>
      </c>
      <c r="AJ254" s="72">
        <f t="shared" si="300"/>
        <v>0</v>
      </c>
      <c r="AK254" s="297">
        <f t="shared" si="301"/>
        <v>0</v>
      </c>
      <c r="AL254" s="257">
        <v>0</v>
      </c>
      <c r="AM254" s="72">
        <f>IFERROR(+VLOOKUP(A254,'Base de Datos'!$A$1:$N$84,11,0),0)</f>
        <v>0</v>
      </c>
      <c r="AN254" s="825">
        <v>0</v>
      </c>
      <c r="AP254" s="361">
        <f>AF254+'[1]PPTO AL 31 DE JULIO  2016'!Z254</f>
        <v>115892.86</v>
      </c>
      <c r="AQ254" s="361">
        <f>AG254+'[1]PPTO AL 31 DE JULIO  2016'!AA254</f>
        <v>115892.86</v>
      </c>
      <c r="AR254" s="361">
        <f>AH254+'[1]PPTO AL 31 DE JULIO  2016'!AB254</f>
        <v>0</v>
      </c>
      <c r="AS254" s="369">
        <f>AK254+'[1]PPTO AL 31 DE JULIO  2016'!AC254</f>
        <v>0</v>
      </c>
      <c r="AT254" s="371">
        <f t="shared" si="268"/>
        <v>1</v>
      </c>
      <c r="AU254" s="371">
        <f t="shared" si="269"/>
        <v>1</v>
      </c>
      <c r="AV254" s="758">
        <v>100000</v>
      </c>
      <c r="AW254" s="802">
        <f t="shared" si="270"/>
        <v>-100000</v>
      </c>
      <c r="AX254" s="802">
        <f t="shared" si="271"/>
        <v>-100000</v>
      </c>
    </row>
    <row r="255" spans="1:51" ht="15" hidden="1" customHeight="1" x14ac:dyDescent="0.35">
      <c r="A255" s="409" t="s">
        <v>568</v>
      </c>
      <c r="B255" s="701" t="s">
        <v>251</v>
      </c>
      <c r="C255" s="689">
        <v>0</v>
      </c>
      <c r="D255" s="689">
        <v>0</v>
      </c>
      <c r="I255" s="70">
        <f t="shared" si="278"/>
        <v>0</v>
      </c>
      <c r="J255" s="690">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76"/>
      <c r="AD255" s="63">
        <f>J255+L255+N255+P255+R255+W255</f>
        <v>0</v>
      </c>
      <c r="AE255" s="691">
        <f>K255+M255+O255+Q255+S255+V255</f>
        <v>0</v>
      </c>
      <c r="AF255" s="180">
        <f>C255+AD255-AE255</f>
        <v>0</v>
      </c>
      <c r="AG255" s="692">
        <f>IFERROR(+VLOOKUP(A255,'Base de Datos'!$A$1:$G$84,7,0),0)</f>
        <v>0</v>
      </c>
      <c r="AH255" s="72">
        <f>IFERROR(+VLOOKUP(A255,'Base de Datos'!$A$1:$G$84,6,0),0)</f>
        <v>0</v>
      </c>
      <c r="AI255" s="72">
        <f>IFERROR(+VLOOKUP(A255,'Base de Datos'!$A$1:$G$84,8,0),0)</f>
        <v>0</v>
      </c>
      <c r="AJ255" s="72">
        <f t="shared" si="300"/>
        <v>0</v>
      </c>
      <c r="AK255" s="297">
        <f t="shared" si="301"/>
        <v>0</v>
      </c>
      <c r="AL255" s="257">
        <v>0</v>
      </c>
      <c r="AM255" s="72">
        <f>IFERROR(+VLOOKUP(F255,'Base de Datos'!$A$1:$G$84,6,0),0)</f>
        <v>0</v>
      </c>
      <c r="AN255" s="835">
        <v>0</v>
      </c>
      <c r="AP255" s="361">
        <f>AF255+'[1]PPTO AL 31 DE JULIO  2016'!Z255</f>
        <v>499996</v>
      </c>
      <c r="AQ255" s="361">
        <f>AG255+'[1]PPTO AL 31 DE JULIO  2016'!AA255</f>
        <v>0</v>
      </c>
      <c r="AR255" s="361">
        <f>AH255+'[1]PPTO AL 31 DE JULIO  2016'!AB255</f>
        <v>0</v>
      </c>
      <c r="AS255" s="369">
        <f>AK255+'[1]PPTO AL 31 DE JULIO  2016'!AC255</f>
        <v>499996</v>
      </c>
      <c r="AT255" s="371">
        <f t="shared" si="268"/>
        <v>0</v>
      </c>
      <c r="AU255" s="371">
        <f t="shared" si="269"/>
        <v>0</v>
      </c>
      <c r="AW255" s="802">
        <f t="shared" si="270"/>
        <v>0</v>
      </c>
      <c r="AX255" s="802">
        <f t="shared" si="271"/>
        <v>0</v>
      </c>
    </row>
    <row r="256" spans="1:51" s="47" customFormat="1" ht="24" x14ac:dyDescent="0.35">
      <c r="A256" s="569">
        <v>607</v>
      </c>
      <c r="B256" s="570" t="s">
        <v>252</v>
      </c>
      <c r="C256" s="571">
        <f>+C257+C258</f>
        <v>61925072</v>
      </c>
      <c r="D256" s="571">
        <f>+D257+D258</f>
        <v>0</v>
      </c>
      <c r="E256" s="581">
        <f>+E257+E258</f>
        <v>0</v>
      </c>
      <c r="F256" s="581"/>
      <c r="G256" s="581"/>
      <c r="H256" s="581">
        <f>+H257+H258</f>
        <v>0</v>
      </c>
      <c r="I256" s="579">
        <f t="shared" si="278"/>
        <v>61925072</v>
      </c>
      <c r="J256" s="573">
        <f>+J257+J258</f>
        <v>20000000</v>
      </c>
      <c r="K256" s="574">
        <f t="shared" ref="K256:W256" si="330">+K257+K258</f>
        <v>0</v>
      </c>
      <c r="L256" s="575">
        <f t="shared" si="330"/>
        <v>20000000</v>
      </c>
      <c r="M256" s="576">
        <f t="shared" si="330"/>
        <v>20000000</v>
      </c>
      <c r="N256" s="575">
        <f t="shared" si="330"/>
        <v>0</v>
      </c>
      <c r="O256" s="576">
        <f t="shared" si="330"/>
        <v>0</v>
      </c>
      <c r="P256" s="575">
        <f t="shared" si="330"/>
        <v>0</v>
      </c>
      <c r="Q256" s="576">
        <f t="shared" si="330"/>
        <v>0</v>
      </c>
      <c r="R256" s="575">
        <f t="shared" si="330"/>
        <v>0</v>
      </c>
      <c r="S256" s="576">
        <f t="shared" si="330"/>
        <v>0</v>
      </c>
      <c r="T256" s="575">
        <f>+T257+T258</f>
        <v>0</v>
      </c>
      <c r="U256" s="576">
        <f>+U257+U258</f>
        <v>0</v>
      </c>
      <c r="V256" s="577">
        <f t="shared" si="330"/>
        <v>0</v>
      </c>
      <c r="W256" s="575">
        <f t="shared" si="330"/>
        <v>0</v>
      </c>
      <c r="X256" s="577">
        <f t="shared" ref="X256:AA256" si="331">+X257+X258</f>
        <v>0</v>
      </c>
      <c r="Y256" s="575">
        <f t="shared" si="331"/>
        <v>0</v>
      </c>
      <c r="Z256" s="577">
        <f t="shared" si="331"/>
        <v>0</v>
      </c>
      <c r="AA256" s="575">
        <f t="shared" si="331"/>
        <v>0</v>
      </c>
      <c r="AB256" s="575"/>
      <c r="AC256" s="775"/>
      <c r="AD256" s="578">
        <f t="shared" ref="AD256:AK256" si="332">+AD257+AD258</f>
        <v>40000000</v>
      </c>
      <c r="AE256" s="571">
        <f t="shared" si="332"/>
        <v>20000000</v>
      </c>
      <c r="AF256" s="579">
        <f t="shared" si="332"/>
        <v>81925072</v>
      </c>
      <c r="AG256" s="687">
        <f t="shared" si="332"/>
        <v>0</v>
      </c>
      <c r="AH256" s="579">
        <f t="shared" si="332"/>
        <v>0</v>
      </c>
      <c r="AI256" s="579">
        <f t="shared" ref="AI256" si="333">+AI257+AI258</f>
        <v>0</v>
      </c>
      <c r="AJ256" s="579">
        <f>+AK256+AI256</f>
        <v>81925072</v>
      </c>
      <c r="AK256" s="579">
        <f t="shared" si="332"/>
        <v>81925072</v>
      </c>
      <c r="AL256" s="582">
        <f>(AF256-AK256)/AF256</f>
        <v>0</v>
      </c>
      <c r="AM256" s="579">
        <f t="shared" ref="AM256" si="334">+AM257+AM258</f>
        <v>0</v>
      </c>
      <c r="AN256" s="826">
        <f>AG256/AF256</f>
        <v>0</v>
      </c>
      <c r="AP256" s="361">
        <f>AF256+'[1]PPTO AL 31 DE JULIO  2016'!Z256</f>
        <v>82425068</v>
      </c>
      <c r="AQ256" s="361">
        <f>AG256+'[1]PPTO AL 31 DE JULIO  2016'!AA256</f>
        <v>0</v>
      </c>
      <c r="AR256" s="361">
        <f>AH256+'[1]PPTO AL 31 DE JULIO  2016'!AB256</f>
        <v>0</v>
      </c>
      <c r="AS256" s="369">
        <f>AK256+'[1]PPTO AL 31 DE JULIO  2016'!AC256</f>
        <v>82425068</v>
      </c>
      <c r="AT256" s="371">
        <f t="shared" si="268"/>
        <v>0</v>
      </c>
      <c r="AU256" s="371">
        <f t="shared" si="269"/>
        <v>0</v>
      </c>
      <c r="AV256" s="758">
        <v>8584200</v>
      </c>
      <c r="AW256" s="802">
        <f t="shared" si="270"/>
        <v>73340872</v>
      </c>
      <c r="AX256" s="802">
        <f t="shared" si="271"/>
        <v>73340872</v>
      </c>
    </row>
    <row r="257" spans="1:50" ht="25.2" thickBot="1" x14ac:dyDescent="0.4">
      <c r="A257" s="409" t="s">
        <v>569</v>
      </c>
      <c r="B257" s="724" t="s">
        <v>253</v>
      </c>
      <c r="C257" s="504">
        <f>C327</f>
        <v>61925072</v>
      </c>
      <c r="D257" s="689">
        <v>0</v>
      </c>
      <c r="I257" s="70">
        <f>SUM(C257:D257)</f>
        <v>61925072</v>
      </c>
      <c r="J257" s="690">
        <f>+J327</f>
        <v>20000000</v>
      </c>
      <c r="K257" s="45">
        <v>0</v>
      </c>
      <c r="L257" s="70">
        <f>+L327</f>
        <v>20000000</v>
      </c>
      <c r="M257" s="27">
        <f>+M327</f>
        <v>20000000</v>
      </c>
      <c r="N257" s="38">
        <v>0</v>
      </c>
      <c r="O257" s="39">
        <v>0</v>
      </c>
      <c r="P257" s="26">
        <v>0</v>
      </c>
      <c r="Q257" s="27">
        <v>0</v>
      </c>
      <c r="R257" s="38"/>
      <c r="S257" s="39">
        <v>0</v>
      </c>
      <c r="T257" s="38"/>
      <c r="U257" s="39">
        <v>0</v>
      </c>
      <c r="V257" s="19">
        <v>0</v>
      </c>
      <c r="W257" s="38">
        <v>0</v>
      </c>
      <c r="X257" s="19"/>
      <c r="Y257" s="38">
        <v>0</v>
      </c>
      <c r="Z257" s="19">
        <v>0</v>
      </c>
      <c r="AA257" s="38">
        <v>0</v>
      </c>
      <c r="AB257" s="794"/>
      <c r="AC257" s="795"/>
      <c r="AD257" s="63">
        <f>+AD324+AD325</f>
        <v>40000000</v>
      </c>
      <c r="AE257" s="762">
        <f>+AE324+AE325</f>
        <v>20000000</v>
      </c>
      <c r="AF257" s="180">
        <f>C257+AD257-AE257</f>
        <v>81925072</v>
      </c>
      <c r="AG257" s="692">
        <f>AG327</f>
        <v>0</v>
      </c>
      <c r="AH257" s="72">
        <f>AH327</f>
        <v>0</v>
      </c>
      <c r="AI257" s="72">
        <f>AI327</f>
        <v>0</v>
      </c>
      <c r="AJ257" s="568">
        <f>+AK257+AI257</f>
        <v>81925072</v>
      </c>
      <c r="AK257" s="297">
        <f>AF257-AG257-AH257</f>
        <v>81925072</v>
      </c>
      <c r="AL257" s="257">
        <f t="shared" ref="AL257:AL295" si="335">IFERROR(((AF257-AK257)/AF257),0)</f>
        <v>0</v>
      </c>
      <c r="AM257" s="72">
        <f>AM327</f>
        <v>0</v>
      </c>
      <c r="AN257" s="825">
        <f t="shared" ref="AN257:AN295" si="336">IFERROR(+(AG257/AF257),0)</f>
        <v>0</v>
      </c>
      <c r="AP257" s="361">
        <f>AF257+'[1]PPTO AL 31 DE JULIO  2016'!Z257</f>
        <v>81925072</v>
      </c>
      <c r="AQ257" s="361">
        <f>AG257+'[1]PPTO AL 31 DE JULIO  2016'!AA257</f>
        <v>0</v>
      </c>
      <c r="AR257" s="361">
        <f>AH257+'[1]PPTO AL 31 DE JULIO  2016'!AB257</f>
        <v>0</v>
      </c>
      <c r="AS257" s="369">
        <f>AK257+'[1]PPTO AL 31 DE JULIO  2016'!AC257</f>
        <v>81925072</v>
      </c>
      <c r="AT257" s="371">
        <f t="shared" si="268"/>
        <v>0</v>
      </c>
      <c r="AU257" s="371">
        <f t="shared" si="269"/>
        <v>0</v>
      </c>
      <c r="AV257" s="758">
        <v>8584200</v>
      </c>
      <c r="AW257" s="802">
        <f t="shared" si="270"/>
        <v>73340872</v>
      </c>
      <c r="AX257" s="802">
        <f t="shared" si="271"/>
        <v>73340872</v>
      </c>
    </row>
    <row r="258" spans="1:50" ht="18.75" hidden="1" customHeight="1" thickTop="1" x14ac:dyDescent="0.35">
      <c r="A258" s="413" t="s">
        <v>570</v>
      </c>
      <c r="B258" s="261" t="s">
        <v>254</v>
      </c>
      <c r="C258" s="17">
        <v>0</v>
      </c>
      <c r="D258" s="17"/>
      <c r="E258" s="264"/>
      <c r="F258" s="264"/>
      <c r="G258" s="264"/>
      <c r="H258" s="264"/>
      <c r="I258" s="265">
        <f t="shared" si="278"/>
        <v>0</v>
      </c>
      <c r="J258" s="266"/>
      <c r="K258" s="267"/>
      <c r="L258" s="268"/>
      <c r="M258" s="269"/>
      <c r="N258" s="270"/>
      <c r="O258" s="271"/>
      <c r="P258" s="268"/>
      <c r="Q258" s="269"/>
      <c r="R258" s="270"/>
      <c r="S258" s="271"/>
      <c r="T258" s="270"/>
      <c r="U258" s="271"/>
      <c r="V258" s="272"/>
      <c r="W258" s="270"/>
      <c r="X258" s="272"/>
      <c r="Y258" s="270"/>
      <c r="Z258" s="272"/>
      <c r="AA258" s="270"/>
      <c r="AB258" s="38"/>
      <c r="AC258" s="776"/>
      <c r="AD258" s="63">
        <f t="shared" ref="AD258:AD299" si="337">J258+L258+N258+P258+R258+V258+T258</f>
        <v>0</v>
      </c>
      <c r="AE258" s="691">
        <f t="shared" ref="AE258:AE299" si="338">K258+M258+O258+Q258+S258+W258+U258</f>
        <v>0</v>
      </c>
      <c r="AF258" s="180">
        <f>I258+AD258-AE258</f>
        <v>0</v>
      </c>
      <c r="AG258" s="692">
        <f>IFERROR(+VLOOKUP(A258,'Base de Datos'!$A$1:$G$84,7,0),0)</f>
        <v>0</v>
      </c>
      <c r="AH258" s="72">
        <f>IFERROR(+VLOOKUP(A258,'Base de Datos'!$A$1:$G$84,6,0),0)</f>
        <v>0</v>
      </c>
      <c r="AI258" s="72"/>
      <c r="AJ258" s="72"/>
      <c r="AK258" s="297">
        <f t="shared" si="301"/>
        <v>0</v>
      </c>
      <c r="AL258" s="257">
        <f t="shared" si="335"/>
        <v>0</v>
      </c>
      <c r="AM258" s="72">
        <f>IFERROR(+VLOOKUP(A258,'Base de Datos'!$A$1:$N$84,11,0),0)</f>
        <v>0</v>
      </c>
      <c r="AN258" s="825">
        <f t="shared" si="336"/>
        <v>0</v>
      </c>
      <c r="AW258" s="802">
        <f t="shared" si="270"/>
        <v>0</v>
      </c>
      <c r="AX258" s="802">
        <f t="shared" si="271"/>
        <v>0</v>
      </c>
    </row>
    <row r="259" spans="1:50" s="191" customFormat="1" ht="13.95" hidden="1" customHeight="1" thickBot="1" x14ac:dyDescent="0.4">
      <c r="A259" s="414">
        <v>7</v>
      </c>
      <c r="B259" s="243" t="s">
        <v>255</v>
      </c>
      <c r="C259" s="505">
        <f>+C260+C268+C270+C275+C277</f>
        <v>0</v>
      </c>
      <c r="D259" s="244">
        <f>+D260+D268+D270+D275+D277</f>
        <v>0</v>
      </c>
      <c r="E259" s="245">
        <f>+E260+E268+E270+E275+E277</f>
        <v>0</v>
      </c>
      <c r="F259" s="245"/>
      <c r="G259" s="245"/>
      <c r="H259" s="245">
        <f>+H260+H268+H270+H275+H277</f>
        <v>0</v>
      </c>
      <c r="I259" s="222">
        <f t="shared" si="278"/>
        <v>0</v>
      </c>
      <c r="J259" s="246">
        <f>+J260+J268+J270+J275+J277</f>
        <v>0</v>
      </c>
      <c r="K259" s="247">
        <f t="shared" ref="K259:W259" si="339">+K260+K268+K270+K275+K277</f>
        <v>0</v>
      </c>
      <c r="L259" s="248">
        <f t="shared" si="339"/>
        <v>0</v>
      </c>
      <c r="M259" s="249">
        <f t="shared" si="339"/>
        <v>0</v>
      </c>
      <c r="N259" s="250">
        <f t="shared" si="339"/>
        <v>0</v>
      </c>
      <c r="O259" s="251">
        <f t="shared" si="339"/>
        <v>0</v>
      </c>
      <c r="P259" s="248">
        <f t="shared" si="339"/>
        <v>0</v>
      </c>
      <c r="Q259" s="249">
        <f t="shared" si="339"/>
        <v>0</v>
      </c>
      <c r="R259" s="250">
        <f t="shared" si="339"/>
        <v>0</v>
      </c>
      <c r="S259" s="251">
        <f t="shared" si="339"/>
        <v>0</v>
      </c>
      <c r="T259" s="250">
        <f>+T260+T268+T270+T275+T277</f>
        <v>0</v>
      </c>
      <c r="U259" s="251">
        <f>+U260+U268+U270+U275+U277</f>
        <v>0</v>
      </c>
      <c r="V259" s="252">
        <f t="shared" si="339"/>
        <v>0</v>
      </c>
      <c r="W259" s="250">
        <f t="shared" si="339"/>
        <v>0</v>
      </c>
      <c r="X259" s="252">
        <f t="shared" ref="X259:AA259" si="340">+X260+X268+X270+X275+X277</f>
        <v>0</v>
      </c>
      <c r="Y259" s="250">
        <f t="shared" si="340"/>
        <v>0</v>
      </c>
      <c r="Z259" s="252">
        <f t="shared" si="340"/>
        <v>0</v>
      </c>
      <c r="AA259" s="250">
        <f t="shared" si="340"/>
        <v>0</v>
      </c>
      <c r="AB259" s="199"/>
      <c r="AC259" s="790"/>
      <c r="AD259" s="63">
        <f t="shared" si="337"/>
        <v>0</v>
      </c>
      <c r="AE259" s="691">
        <f t="shared" si="338"/>
        <v>0</v>
      </c>
      <c r="AF259" s="180">
        <f t="shared" ref="AF259:AF294" si="341">SUM(J259:K259)</f>
        <v>0</v>
      </c>
      <c r="AG259" s="692">
        <f>+AG260+AG268+AG270+AG275+AG277</f>
        <v>0</v>
      </c>
      <c r="AH259" s="72">
        <f>+AH260+AH268+AH270+AH275+AH277</f>
        <v>0</v>
      </c>
      <c r="AI259" s="72"/>
      <c r="AJ259" s="72"/>
      <c r="AK259" s="297">
        <f>+AK260+AK268+AK270+AK275+AK277</f>
        <v>0</v>
      </c>
      <c r="AL259" s="257">
        <f t="shared" si="335"/>
        <v>0</v>
      </c>
      <c r="AM259" s="72">
        <f>+AM260+AM268+AM270+AM275+AM277</f>
        <v>0</v>
      </c>
      <c r="AN259" s="825">
        <f t="shared" si="336"/>
        <v>0</v>
      </c>
      <c r="AV259" s="804"/>
      <c r="AW259" s="802">
        <f t="shared" si="270"/>
        <v>0</v>
      </c>
      <c r="AX259" s="802">
        <f t="shared" si="271"/>
        <v>0</v>
      </c>
    </row>
    <row r="260" spans="1:50" s="191" customFormat="1" ht="13.2" hidden="1" customHeight="1" x14ac:dyDescent="0.35">
      <c r="A260" s="733">
        <v>701</v>
      </c>
      <c r="B260" s="220" t="s">
        <v>256</v>
      </c>
      <c r="C260" s="203">
        <f>SUM(C261:C267)</f>
        <v>0</v>
      </c>
      <c r="D260" s="203">
        <f>SUM(D261:D267)</f>
        <v>0</v>
      </c>
      <c r="E260" s="202">
        <f>SUM(E261:E267)</f>
        <v>0</v>
      </c>
      <c r="F260" s="202"/>
      <c r="G260" s="202"/>
      <c r="H260" s="202">
        <f>SUM(H261:H267)</f>
        <v>0</v>
      </c>
      <c r="I260" s="193">
        <f t="shared" si="278"/>
        <v>0</v>
      </c>
      <c r="J260" s="204">
        <f>SUM(J261:J267)</f>
        <v>0</v>
      </c>
      <c r="K260" s="205">
        <f t="shared" ref="K260:W260" si="342">SUM(K261:K267)</f>
        <v>0</v>
      </c>
      <c r="L260" s="206">
        <f t="shared" si="342"/>
        <v>0</v>
      </c>
      <c r="M260" s="207">
        <f t="shared" si="342"/>
        <v>0</v>
      </c>
      <c r="N260" s="208">
        <f t="shared" si="342"/>
        <v>0</v>
      </c>
      <c r="O260" s="209">
        <f t="shared" si="342"/>
        <v>0</v>
      </c>
      <c r="P260" s="206">
        <f t="shared" si="342"/>
        <v>0</v>
      </c>
      <c r="Q260" s="207">
        <f t="shared" si="342"/>
        <v>0</v>
      </c>
      <c r="R260" s="208">
        <f t="shared" si="342"/>
        <v>0</v>
      </c>
      <c r="S260" s="209">
        <f t="shared" si="342"/>
        <v>0</v>
      </c>
      <c r="T260" s="208">
        <f>SUM(T261:T267)</f>
        <v>0</v>
      </c>
      <c r="U260" s="209">
        <f>SUM(U261:U267)</f>
        <v>0</v>
      </c>
      <c r="V260" s="210">
        <f t="shared" si="342"/>
        <v>0</v>
      </c>
      <c r="W260" s="208">
        <f t="shared" si="342"/>
        <v>0</v>
      </c>
      <c r="X260" s="210">
        <f t="shared" ref="X260:AA260" si="343">SUM(X261:X267)</f>
        <v>0</v>
      </c>
      <c r="Y260" s="208">
        <f t="shared" si="343"/>
        <v>0</v>
      </c>
      <c r="Z260" s="210">
        <f t="shared" si="343"/>
        <v>0</v>
      </c>
      <c r="AA260" s="208">
        <f t="shared" si="343"/>
        <v>0</v>
      </c>
      <c r="AB260" s="769"/>
      <c r="AC260" s="791"/>
      <c r="AD260" s="63">
        <f t="shared" si="337"/>
        <v>0</v>
      </c>
      <c r="AE260" s="691">
        <f t="shared" si="338"/>
        <v>0</v>
      </c>
      <c r="AF260" s="180">
        <f t="shared" si="341"/>
        <v>0</v>
      </c>
      <c r="AG260" s="692">
        <f>SUM(AG261:AG267)</f>
        <v>0</v>
      </c>
      <c r="AH260" s="72">
        <f>SUM(AH261:AH267)</f>
        <v>0</v>
      </c>
      <c r="AI260" s="72"/>
      <c r="AJ260" s="72"/>
      <c r="AK260" s="297">
        <f>SUM(AK261:AK267)</f>
        <v>0</v>
      </c>
      <c r="AL260" s="257">
        <f t="shared" si="335"/>
        <v>0</v>
      </c>
      <c r="AM260" s="72">
        <f>SUM(AM261:AM267)</f>
        <v>0</v>
      </c>
      <c r="AN260" s="825">
        <f t="shared" si="336"/>
        <v>0</v>
      </c>
      <c r="AV260" s="804"/>
      <c r="AW260" s="802">
        <f t="shared" si="270"/>
        <v>0</v>
      </c>
      <c r="AX260" s="802">
        <f t="shared" si="271"/>
        <v>0</v>
      </c>
    </row>
    <row r="261" spans="1:50" s="191" customFormat="1" ht="13.2" hidden="1" customHeight="1" x14ac:dyDescent="0.35">
      <c r="A261" s="734">
        <v>70101</v>
      </c>
      <c r="B261" s="221" t="s">
        <v>257</v>
      </c>
      <c r="C261" s="735"/>
      <c r="D261" s="735"/>
      <c r="I261" s="193">
        <f t="shared" si="278"/>
        <v>0</v>
      </c>
      <c r="J261" s="736"/>
      <c r="K261" s="213"/>
      <c r="L261" s="214"/>
      <c r="M261" s="215"/>
      <c r="N261" s="216"/>
      <c r="O261" s="217"/>
      <c r="P261" s="214"/>
      <c r="Q261" s="215"/>
      <c r="R261" s="216"/>
      <c r="S261" s="217"/>
      <c r="T261" s="216"/>
      <c r="U261" s="217"/>
      <c r="V261" s="218"/>
      <c r="W261" s="216"/>
      <c r="X261" s="218"/>
      <c r="Y261" s="216"/>
      <c r="Z261" s="218"/>
      <c r="AA261" s="216"/>
      <c r="AB261" s="216"/>
      <c r="AC261" s="792"/>
      <c r="AD261" s="63">
        <f t="shared" si="337"/>
        <v>0</v>
      </c>
      <c r="AE261" s="691">
        <f t="shared" si="338"/>
        <v>0</v>
      </c>
      <c r="AF261" s="180">
        <f t="shared" si="341"/>
        <v>0</v>
      </c>
      <c r="AG261" s="692"/>
      <c r="AH261" s="72"/>
      <c r="AI261" s="72"/>
      <c r="AJ261" s="72"/>
      <c r="AK261" s="297"/>
      <c r="AL261" s="257">
        <f t="shared" si="335"/>
        <v>0</v>
      </c>
      <c r="AM261" s="72"/>
      <c r="AN261" s="825">
        <f t="shared" si="336"/>
        <v>0</v>
      </c>
      <c r="AV261" s="804"/>
      <c r="AW261" s="802">
        <f t="shared" si="270"/>
        <v>0</v>
      </c>
      <c r="AX261" s="802">
        <f t="shared" si="271"/>
        <v>0</v>
      </c>
    </row>
    <row r="262" spans="1:50" s="191" customFormat="1" ht="13.2" hidden="1" customHeight="1" thickBot="1" x14ac:dyDescent="0.4">
      <c r="A262" s="737">
        <v>70102</v>
      </c>
      <c r="B262" s="738" t="s">
        <v>258</v>
      </c>
      <c r="C262" s="739"/>
      <c r="D262" s="739"/>
      <c r="E262" s="740"/>
      <c r="F262" s="740"/>
      <c r="G262" s="740"/>
      <c r="H262" s="740"/>
      <c r="I262" s="222">
        <f t="shared" si="278"/>
        <v>0</v>
      </c>
      <c r="J262" s="741"/>
      <c r="K262" s="742"/>
      <c r="L262" s="743"/>
      <c r="M262" s="744"/>
      <c r="N262" s="745"/>
      <c r="O262" s="746"/>
      <c r="P262" s="743"/>
      <c r="Q262" s="744"/>
      <c r="R262" s="745"/>
      <c r="S262" s="746"/>
      <c r="T262" s="745"/>
      <c r="U262" s="746"/>
      <c r="V262" s="747"/>
      <c r="W262" s="745"/>
      <c r="X262" s="747"/>
      <c r="Y262" s="745"/>
      <c r="Z262" s="747"/>
      <c r="AA262" s="745"/>
      <c r="AB262" s="745"/>
      <c r="AC262" s="793"/>
      <c r="AD262" s="748">
        <f t="shared" si="337"/>
        <v>0</v>
      </c>
      <c r="AE262" s="749">
        <f t="shared" si="338"/>
        <v>0</v>
      </c>
      <c r="AF262" s="750">
        <f t="shared" si="341"/>
        <v>0</v>
      </c>
      <c r="AG262" s="751"/>
      <c r="AH262" s="752"/>
      <c r="AI262" s="752"/>
      <c r="AJ262" s="752"/>
      <c r="AK262" s="753"/>
      <c r="AL262" s="754">
        <f t="shared" si="335"/>
        <v>0</v>
      </c>
      <c r="AM262" s="752"/>
      <c r="AN262" s="836">
        <f t="shared" si="336"/>
        <v>0</v>
      </c>
      <c r="AV262" s="804"/>
      <c r="AW262" s="802">
        <f t="shared" si="270"/>
        <v>0</v>
      </c>
      <c r="AX262" s="802">
        <f t="shared" si="271"/>
        <v>0</v>
      </c>
    </row>
    <row r="263" spans="1:50" s="191" customFormat="1" ht="13.2" hidden="1" customHeight="1" x14ac:dyDescent="0.35">
      <c r="A263" s="416">
        <v>70103</v>
      </c>
      <c r="B263" s="221" t="s">
        <v>259</v>
      </c>
      <c r="C263" s="211"/>
      <c r="D263" s="211"/>
      <c r="I263" s="193">
        <f t="shared" si="278"/>
        <v>0</v>
      </c>
      <c r="J263" s="212"/>
      <c r="K263" s="213"/>
      <c r="L263" s="214"/>
      <c r="M263" s="215"/>
      <c r="N263" s="216"/>
      <c r="O263" s="217"/>
      <c r="P263" s="214"/>
      <c r="Q263" s="215"/>
      <c r="R263" s="216"/>
      <c r="S263" s="217"/>
      <c r="T263" s="216"/>
      <c r="U263" s="217"/>
      <c r="V263" s="218"/>
      <c r="W263" s="216"/>
      <c r="X263" s="218"/>
      <c r="Y263" s="216"/>
      <c r="Z263" s="218"/>
      <c r="AA263" s="216"/>
      <c r="AB263" s="216"/>
      <c r="AC263" s="792"/>
      <c r="AD263" s="63">
        <f t="shared" si="337"/>
        <v>0</v>
      </c>
      <c r="AE263" s="76">
        <f t="shared" si="338"/>
        <v>0</v>
      </c>
      <c r="AF263" s="80">
        <f t="shared" si="341"/>
        <v>0</v>
      </c>
      <c r="AG263" s="294"/>
      <c r="AH263" s="80"/>
      <c r="AI263" s="80"/>
      <c r="AJ263" s="80"/>
      <c r="AK263" s="296"/>
      <c r="AL263" s="257">
        <f t="shared" si="335"/>
        <v>0</v>
      </c>
      <c r="AM263" s="80"/>
      <c r="AN263" s="825">
        <f t="shared" si="336"/>
        <v>0</v>
      </c>
      <c r="AV263" s="804"/>
      <c r="AW263" s="802">
        <f t="shared" si="270"/>
        <v>0</v>
      </c>
      <c r="AX263" s="802">
        <f t="shared" si="271"/>
        <v>0</v>
      </c>
    </row>
    <row r="264" spans="1:50" s="191" customFormat="1" ht="13.2" hidden="1" customHeight="1" x14ac:dyDescent="0.35">
      <c r="A264" s="416">
        <v>70104</v>
      </c>
      <c r="B264" s="221" t="s">
        <v>260</v>
      </c>
      <c r="C264" s="211"/>
      <c r="D264" s="211"/>
      <c r="I264" s="193">
        <f t="shared" si="278"/>
        <v>0</v>
      </c>
      <c r="J264" s="212"/>
      <c r="K264" s="213"/>
      <c r="L264" s="214"/>
      <c r="M264" s="215"/>
      <c r="N264" s="216"/>
      <c r="O264" s="217"/>
      <c r="P264" s="214"/>
      <c r="Q264" s="215"/>
      <c r="R264" s="216"/>
      <c r="S264" s="217"/>
      <c r="T264" s="216"/>
      <c r="U264" s="217"/>
      <c r="V264" s="218"/>
      <c r="W264" s="216"/>
      <c r="X264" s="218"/>
      <c r="Y264" s="216"/>
      <c r="Z264" s="218"/>
      <c r="AA264" s="216"/>
      <c r="AB264" s="216"/>
      <c r="AC264" s="792"/>
      <c r="AD264" s="63">
        <f t="shared" si="337"/>
        <v>0</v>
      </c>
      <c r="AE264" s="76">
        <f t="shared" si="338"/>
        <v>0</v>
      </c>
      <c r="AF264" s="180">
        <f t="shared" si="341"/>
        <v>0</v>
      </c>
      <c r="AG264" s="295"/>
      <c r="AH264" s="72"/>
      <c r="AI264" s="72"/>
      <c r="AJ264" s="72"/>
      <c r="AK264" s="297"/>
      <c r="AL264" s="257">
        <f t="shared" si="335"/>
        <v>0</v>
      </c>
      <c r="AM264" s="72"/>
      <c r="AN264" s="825">
        <f t="shared" si="336"/>
        <v>0</v>
      </c>
      <c r="AV264" s="804"/>
      <c r="AW264" s="802">
        <f t="shared" si="270"/>
        <v>0</v>
      </c>
      <c r="AX264" s="802">
        <f t="shared" si="271"/>
        <v>0</v>
      </c>
    </row>
    <row r="265" spans="1:50" s="191" customFormat="1" ht="13.2" hidden="1" customHeight="1" x14ac:dyDescent="0.35">
      <c r="A265" s="416">
        <v>70105</v>
      </c>
      <c r="B265" s="221" t="s">
        <v>261</v>
      </c>
      <c r="C265" s="211"/>
      <c r="D265" s="211"/>
      <c r="I265" s="193">
        <f t="shared" si="278"/>
        <v>0</v>
      </c>
      <c r="J265" s="212"/>
      <c r="K265" s="213"/>
      <c r="L265" s="214"/>
      <c r="M265" s="215"/>
      <c r="N265" s="216"/>
      <c r="O265" s="217"/>
      <c r="P265" s="214"/>
      <c r="Q265" s="215"/>
      <c r="R265" s="216"/>
      <c r="S265" s="217"/>
      <c r="T265" s="216"/>
      <c r="U265" s="217"/>
      <c r="V265" s="218"/>
      <c r="W265" s="216"/>
      <c r="X265" s="218"/>
      <c r="Y265" s="216"/>
      <c r="Z265" s="218"/>
      <c r="AA265" s="216"/>
      <c r="AB265" s="216"/>
      <c r="AC265" s="792"/>
      <c r="AD265" s="63">
        <f t="shared" si="337"/>
        <v>0</v>
      </c>
      <c r="AE265" s="76">
        <f t="shared" si="338"/>
        <v>0</v>
      </c>
      <c r="AF265" s="180">
        <f t="shared" si="341"/>
        <v>0</v>
      </c>
      <c r="AG265" s="295"/>
      <c r="AH265" s="72"/>
      <c r="AI265" s="72"/>
      <c r="AJ265" s="72"/>
      <c r="AK265" s="297"/>
      <c r="AL265" s="257">
        <f t="shared" si="335"/>
        <v>0</v>
      </c>
      <c r="AM265" s="72"/>
      <c r="AN265" s="825">
        <f t="shared" si="336"/>
        <v>0</v>
      </c>
      <c r="AV265" s="804"/>
      <c r="AW265" s="802">
        <f t="shared" si="270"/>
        <v>0</v>
      </c>
      <c r="AX265" s="802">
        <f t="shared" si="271"/>
        <v>0</v>
      </c>
    </row>
    <row r="266" spans="1:50" s="191" customFormat="1" ht="13.2" hidden="1" customHeight="1" x14ac:dyDescent="0.35">
      <c r="A266" s="416">
        <v>70106</v>
      </c>
      <c r="B266" s="221" t="s">
        <v>262</v>
      </c>
      <c r="C266" s="211"/>
      <c r="D266" s="211"/>
      <c r="I266" s="193">
        <f t="shared" si="278"/>
        <v>0</v>
      </c>
      <c r="J266" s="212"/>
      <c r="K266" s="213"/>
      <c r="L266" s="214"/>
      <c r="M266" s="215"/>
      <c r="N266" s="216"/>
      <c r="O266" s="217"/>
      <c r="P266" s="214"/>
      <c r="Q266" s="215"/>
      <c r="R266" s="216"/>
      <c r="S266" s="217"/>
      <c r="T266" s="216"/>
      <c r="U266" s="217"/>
      <c r="V266" s="218"/>
      <c r="W266" s="216"/>
      <c r="X266" s="218"/>
      <c r="Y266" s="216"/>
      <c r="Z266" s="218"/>
      <c r="AA266" s="216"/>
      <c r="AB266" s="216"/>
      <c r="AC266" s="792"/>
      <c r="AD266" s="63">
        <f t="shared" si="337"/>
        <v>0</v>
      </c>
      <c r="AE266" s="76">
        <f t="shared" si="338"/>
        <v>0</v>
      </c>
      <c r="AF266" s="180">
        <f t="shared" si="341"/>
        <v>0</v>
      </c>
      <c r="AG266" s="295"/>
      <c r="AH266" s="72"/>
      <c r="AI266" s="72"/>
      <c r="AJ266" s="72"/>
      <c r="AK266" s="297"/>
      <c r="AL266" s="257">
        <f t="shared" si="335"/>
        <v>0</v>
      </c>
      <c r="AM266" s="72"/>
      <c r="AN266" s="825">
        <f t="shared" si="336"/>
        <v>0</v>
      </c>
      <c r="AV266" s="804"/>
      <c r="AW266" s="802">
        <f t="shared" si="270"/>
        <v>0</v>
      </c>
      <c r="AX266" s="802">
        <f t="shared" si="271"/>
        <v>0</v>
      </c>
    </row>
    <row r="267" spans="1:50" s="191" customFormat="1" ht="13.2" hidden="1" customHeight="1" x14ac:dyDescent="0.35">
      <c r="A267" s="416">
        <v>70107</v>
      </c>
      <c r="B267" s="221" t="s">
        <v>263</v>
      </c>
      <c r="C267" s="211"/>
      <c r="D267" s="211"/>
      <c r="I267" s="193">
        <f t="shared" si="278"/>
        <v>0</v>
      </c>
      <c r="J267" s="212"/>
      <c r="K267" s="213"/>
      <c r="L267" s="214"/>
      <c r="M267" s="215"/>
      <c r="N267" s="216"/>
      <c r="O267" s="217"/>
      <c r="P267" s="214"/>
      <c r="Q267" s="215"/>
      <c r="R267" s="216"/>
      <c r="S267" s="217"/>
      <c r="T267" s="216"/>
      <c r="U267" s="217"/>
      <c r="V267" s="218"/>
      <c r="W267" s="216"/>
      <c r="X267" s="218"/>
      <c r="Y267" s="216"/>
      <c r="Z267" s="218"/>
      <c r="AA267" s="216"/>
      <c r="AB267" s="216"/>
      <c r="AC267" s="792"/>
      <c r="AD267" s="63">
        <f t="shared" si="337"/>
        <v>0</v>
      </c>
      <c r="AE267" s="76">
        <f t="shared" si="338"/>
        <v>0</v>
      </c>
      <c r="AF267" s="180">
        <f t="shared" si="341"/>
        <v>0</v>
      </c>
      <c r="AG267" s="295"/>
      <c r="AH267" s="72"/>
      <c r="AI267" s="72"/>
      <c r="AJ267" s="72"/>
      <c r="AK267" s="297"/>
      <c r="AL267" s="257">
        <f t="shared" si="335"/>
        <v>0</v>
      </c>
      <c r="AM267" s="72"/>
      <c r="AN267" s="825">
        <f t="shared" si="336"/>
        <v>0</v>
      </c>
      <c r="AV267" s="804"/>
      <c r="AW267" s="802">
        <f t="shared" si="270"/>
        <v>0</v>
      </c>
      <c r="AX267" s="802">
        <f t="shared" si="271"/>
        <v>0</v>
      </c>
    </row>
    <row r="268" spans="1:50" s="191" customFormat="1" ht="13.2" hidden="1" customHeight="1" x14ac:dyDescent="0.35">
      <c r="A268" s="415">
        <v>702</v>
      </c>
      <c r="B268" s="220" t="s">
        <v>264</v>
      </c>
      <c r="C268" s="203">
        <f>C269</f>
        <v>0</v>
      </c>
      <c r="D268" s="203">
        <f>D269</f>
        <v>0</v>
      </c>
      <c r="E268" s="202">
        <f>E269</f>
        <v>0</v>
      </c>
      <c r="F268" s="202"/>
      <c r="G268" s="202"/>
      <c r="H268" s="202">
        <f>H269</f>
        <v>0</v>
      </c>
      <c r="I268" s="193">
        <f t="shared" si="278"/>
        <v>0</v>
      </c>
      <c r="J268" s="204">
        <f>J269</f>
        <v>0</v>
      </c>
      <c r="K268" s="205">
        <f t="shared" ref="K268:AA268" si="344">K269</f>
        <v>0</v>
      </c>
      <c r="L268" s="206">
        <f t="shared" si="344"/>
        <v>0</v>
      </c>
      <c r="M268" s="207">
        <f t="shared" si="344"/>
        <v>0</v>
      </c>
      <c r="N268" s="208">
        <f t="shared" si="344"/>
        <v>0</v>
      </c>
      <c r="O268" s="209">
        <f t="shared" si="344"/>
        <v>0</v>
      </c>
      <c r="P268" s="206">
        <f t="shared" si="344"/>
        <v>0</v>
      </c>
      <c r="Q268" s="207">
        <f t="shared" si="344"/>
        <v>0</v>
      </c>
      <c r="R268" s="208">
        <f t="shared" si="344"/>
        <v>0</v>
      </c>
      <c r="S268" s="209">
        <f t="shared" si="344"/>
        <v>0</v>
      </c>
      <c r="T268" s="208">
        <f t="shared" si="344"/>
        <v>0</v>
      </c>
      <c r="U268" s="209">
        <f t="shared" si="344"/>
        <v>0</v>
      </c>
      <c r="V268" s="210">
        <f t="shared" si="344"/>
        <v>0</v>
      </c>
      <c r="W268" s="208">
        <f t="shared" si="344"/>
        <v>0</v>
      </c>
      <c r="X268" s="210">
        <f t="shared" si="344"/>
        <v>0</v>
      </c>
      <c r="Y268" s="208">
        <f t="shared" si="344"/>
        <v>0</v>
      </c>
      <c r="Z268" s="210">
        <f t="shared" si="344"/>
        <v>0</v>
      </c>
      <c r="AA268" s="208">
        <f t="shared" si="344"/>
        <v>0</v>
      </c>
      <c r="AB268" s="769"/>
      <c r="AC268" s="791"/>
      <c r="AD268" s="63">
        <f t="shared" si="337"/>
        <v>0</v>
      </c>
      <c r="AE268" s="76">
        <f t="shared" si="338"/>
        <v>0</v>
      </c>
      <c r="AF268" s="180">
        <f t="shared" si="341"/>
        <v>0</v>
      </c>
      <c r="AG268" s="295">
        <f>AG269</f>
        <v>0</v>
      </c>
      <c r="AH268" s="72">
        <f>AH269</f>
        <v>0</v>
      </c>
      <c r="AI268" s="72"/>
      <c r="AJ268" s="72"/>
      <c r="AK268" s="297">
        <f>AK269</f>
        <v>0</v>
      </c>
      <c r="AL268" s="257">
        <f t="shared" si="335"/>
        <v>0</v>
      </c>
      <c r="AM268" s="72">
        <f>AM269</f>
        <v>0</v>
      </c>
      <c r="AN268" s="825">
        <f t="shared" si="336"/>
        <v>0</v>
      </c>
      <c r="AV268" s="804"/>
      <c r="AW268" s="802">
        <f t="shared" ref="AW268:AW327" si="345">+AK268-AV268</f>
        <v>0</v>
      </c>
      <c r="AX268" s="802">
        <f t="shared" ref="AX268:AX327" si="346">+AW268</f>
        <v>0</v>
      </c>
    </row>
    <row r="269" spans="1:50" s="191" customFormat="1" ht="13.2" hidden="1" customHeight="1" x14ac:dyDescent="0.35">
      <c r="A269" s="416">
        <v>70201</v>
      </c>
      <c r="B269" s="221" t="s">
        <v>265</v>
      </c>
      <c r="C269" s="211"/>
      <c r="D269" s="211"/>
      <c r="I269" s="193">
        <f t="shared" si="278"/>
        <v>0</v>
      </c>
      <c r="J269" s="212"/>
      <c r="K269" s="213"/>
      <c r="L269" s="214"/>
      <c r="M269" s="215"/>
      <c r="N269" s="216"/>
      <c r="O269" s="217"/>
      <c r="P269" s="214"/>
      <c r="Q269" s="215"/>
      <c r="R269" s="216"/>
      <c r="S269" s="217"/>
      <c r="T269" s="216"/>
      <c r="U269" s="217"/>
      <c r="V269" s="218"/>
      <c r="W269" s="216"/>
      <c r="X269" s="218"/>
      <c r="Y269" s="216"/>
      <c r="Z269" s="218"/>
      <c r="AA269" s="216"/>
      <c r="AB269" s="216"/>
      <c r="AC269" s="792"/>
      <c r="AD269" s="63">
        <f t="shared" si="337"/>
        <v>0</v>
      </c>
      <c r="AE269" s="76">
        <f t="shared" si="338"/>
        <v>0</v>
      </c>
      <c r="AF269" s="180">
        <f t="shared" si="341"/>
        <v>0</v>
      </c>
      <c r="AG269" s="295"/>
      <c r="AH269" s="72"/>
      <c r="AI269" s="72"/>
      <c r="AJ269" s="72"/>
      <c r="AK269" s="297"/>
      <c r="AL269" s="257">
        <f t="shared" si="335"/>
        <v>0</v>
      </c>
      <c r="AM269" s="72"/>
      <c r="AN269" s="825">
        <f t="shared" si="336"/>
        <v>0</v>
      </c>
      <c r="AV269" s="804"/>
      <c r="AW269" s="802">
        <f t="shared" si="345"/>
        <v>0</v>
      </c>
      <c r="AX269" s="802">
        <f t="shared" si="346"/>
        <v>0</v>
      </c>
    </row>
    <row r="270" spans="1:50" s="191" customFormat="1" ht="13.2" hidden="1" customHeight="1" x14ac:dyDescent="0.35">
      <c r="A270" s="415">
        <v>703</v>
      </c>
      <c r="B270" s="220" t="s">
        <v>266</v>
      </c>
      <c r="C270" s="203">
        <f>SUM(C271:C274)</f>
        <v>0</v>
      </c>
      <c r="D270" s="203">
        <f>SUM(D271:D274)</f>
        <v>0</v>
      </c>
      <c r="E270" s="202">
        <f>SUM(E271:E274)</f>
        <v>0</v>
      </c>
      <c r="F270" s="202"/>
      <c r="G270" s="202"/>
      <c r="H270" s="202">
        <f>SUM(H271:H274)</f>
        <v>0</v>
      </c>
      <c r="I270" s="193">
        <f t="shared" si="278"/>
        <v>0</v>
      </c>
      <c r="J270" s="204">
        <f>SUM(J271:J274)</f>
        <v>0</v>
      </c>
      <c r="K270" s="205">
        <f t="shared" ref="K270:W270" si="347">SUM(K271:K274)</f>
        <v>0</v>
      </c>
      <c r="L270" s="206">
        <f t="shared" si="347"/>
        <v>0</v>
      </c>
      <c r="M270" s="207">
        <f t="shared" si="347"/>
        <v>0</v>
      </c>
      <c r="N270" s="208">
        <f t="shared" si="347"/>
        <v>0</v>
      </c>
      <c r="O270" s="209">
        <f t="shared" si="347"/>
        <v>0</v>
      </c>
      <c r="P270" s="206">
        <f t="shared" si="347"/>
        <v>0</v>
      </c>
      <c r="Q270" s="207">
        <f t="shared" si="347"/>
        <v>0</v>
      </c>
      <c r="R270" s="208">
        <f t="shared" si="347"/>
        <v>0</v>
      </c>
      <c r="S270" s="209">
        <f t="shared" si="347"/>
        <v>0</v>
      </c>
      <c r="T270" s="208">
        <f>SUM(T271:T274)</f>
        <v>0</v>
      </c>
      <c r="U270" s="209">
        <f>SUM(U271:U274)</f>
        <v>0</v>
      </c>
      <c r="V270" s="210">
        <f t="shared" si="347"/>
        <v>0</v>
      </c>
      <c r="W270" s="208">
        <f t="shared" si="347"/>
        <v>0</v>
      </c>
      <c r="X270" s="210">
        <f t="shared" ref="X270:AA270" si="348">SUM(X271:X274)</f>
        <v>0</v>
      </c>
      <c r="Y270" s="208">
        <f t="shared" si="348"/>
        <v>0</v>
      </c>
      <c r="Z270" s="210">
        <f t="shared" si="348"/>
        <v>0</v>
      </c>
      <c r="AA270" s="208">
        <f t="shared" si="348"/>
        <v>0</v>
      </c>
      <c r="AB270" s="769"/>
      <c r="AC270" s="791"/>
      <c r="AD270" s="63">
        <f t="shared" si="337"/>
        <v>0</v>
      </c>
      <c r="AE270" s="76">
        <f t="shared" si="338"/>
        <v>0</v>
      </c>
      <c r="AF270" s="80">
        <f t="shared" si="341"/>
        <v>0</v>
      </c>
      <c r="AG270" s="294">
        <f>SUM(AG271:AG274)</f>
        <v>0</v>
      </c>
      <c r="AH270" s="80">
        <f>SUM(AH271:AH274)</f>
        <v>0</v>
      </c>
      <c r="AI270" s="80"/>
      <c r="AJ270" s="80"/>
      <c r="AK270" s="296">
        <f>SUM(AK271:AK274)</f>
        <v>0</v>
      </c>
      <c r="AL270" s="257">
        <f t="shared" si="335"/>
        <v>0</v>
      </c>
      <c r="AM270" s="80">
        <f>SUM(AM271:AM274)</f>
        <v>0</v>
      </c>
      <c r="AN270" s="825">
        <f t="shared" si="336"/>
        <v>0</v>
      </c>
      <c r="AV270" s="804"/>
      <c r="AW270" s="802">
        <f t="shared" si="345"/>
        <v>0</v>
      </c>
      <c r="AX270" s="802">
        <f t="shared" si="346"/>
        <v>0</v>
      </c>
    </row>
    <row r="271" spans="1:50" s="191" customFormat="1" ht="13.2" hidden="1" customHeight="1" x14ac:dyDescent="0.35">
      <c r="A271" s="416">
        <v>70301</v>
      </c>
      <c r="B271" s="221" t="s">
        <v>267</v>
      </c>
      <c r="C271" s="211"/>
      <c r="D271" s="211"/>
      <c r="I271" s="193">
        <f t="shared" ref="I271:I296" si="349">SUM(C271:D271)</f>
        <v>0</v>
      </c>
      <c r="J271" s="212"/>
      <c r="K271" s="213"/>
      <c r="L271" s="214"/>
      <c r="M271" s="215"/>
      <c r="N271" s="216"/>
      <c r="O271" s="217"/>
      <c r="P271" s="214"/>
      <c r="Q271" s="215"/>
      <c r="R271" s="216"/>
      <c r="S271" s="217"/>
      <c r="T271" s="216"/>
      <c r="U271" s="217"/>
      <c r="V271" s="218"/>
      <c r="W271" s="216"/>
      <c r="X271" s="218"/>
      <c r="Y271" s="216"/>
      <c r="Z271" s="218"/>
      <c r="AA271" s="216"/>
      <c r="AB271" s="216"/>
      <c r="AC271" s="792"/>
      <c r="AD271" s="63">
        <f t="shared" si="337"/>
        <v>0</v>
      </c>
      <c r="AE271" s="76">
        <f t="shared" si="338"/>
        <v>0</v>
      </c>
      <c r="AF271" s="180">
        <f t="shared" si="341"/>
        <v>0</v>
      </c>
      <c r="AG271" s="295"/>
      <c r="AH271" s="72"/>
      <c r="AI271" s="72"/>
      <c r="AJ271" s="72"/>
      <c r="AK271" s="297"/>
      <c r="AL271" s="257">
        <f t="shared" si="335"/>
        <v>0</v>
      </c>
      <c r="AM271" s="72"/>
      <c r="AN271" s="825">
        <f t="shared" si="336"/>
        <v>0</v>
      </c>
      <c r="AV271" s="804"/>
      <c r="AW271" s="802">
        <f t="shared" si="345"/>
        <v>0</v>
      </c>
      <c r="AX271" s="802">
        <f t="shared" si="346"/>
        <v>0</v>
      </c>
    </row>
    <row r="272" spans="1:50" s="191" customFormat="1" ht="13.2" hidden="1" customHeight="1" x14ac:dyDescent="0.35">
      <c r="A272" s="416">
        <v>70302</v>
      </c>
      <c r="B272" s="221" t="s">
        <v>268</v>
      </c>
      <c r="C272" s="211"/>
      <c r="D272" s="211"/>
      <c r="I272" s="193">
        <f t="shared" si="349"/>
        <v>0</v>
      </c>
      <c r="J272" s="212"/>
      <c r="K272" s="213"/>
      <c r="L272" s="214"/>
      <c r="M272" s="215"/>
      <c r="N272" s="216"/>
      <c r="O272" s="217"/>
      <c r="P272" s="214"/>
      <c r="Q272" s="215"/>
      <c r="R272" s="216"/>
      <c r="S272" s="217"/>
      <c r="T272" s="216"/>
      <c r="U272" s="217"/>
      <c r="V272" s="218"/>
      <c r="W272" s="216"/>
      <c r="X272" s="218"/>
      <c r="Y272" s="216"/>
      <c r="Z272" s="218"/>
      <c r="AA272" s="216"/>
      <c r="AB272" s="216"/>
      <c r="AC272" s="792"/>
      <c r="AD272" s="63">
        <f t="shared" si="337"/>
        <v>0</v>
      </c>
      <c r="AE272" s="76">
        <f t="shared" si="338"/>
        <v>0</v>
      </c>
      <c r="AF272" s="180">
        <f t="shared" si="341"/>
        <v>0</v>
      </c>
      <c r="AG272" s="295"/>
      <c r="AH272" s="72"/>
      <c r="AI272" s="72"/>
      <c r="AJ272" s="72"/>
      <c r="AK272" s="297"/>
      <c r="AL272" s="257">
        <f t="shared" si="335"/>
        <v>0</v>
      </c>
      <c r="AM272" s="72"/>
      <c r="AN272" s="825">
        <f t="shared" si="336"/>
        <v>0</v>
      </c>
      <c r="AV272" s="804"/>
      <c r="AW272" s="802">
        <f t="shared" si="345"/>
        <v>0</v>
      </c>
      <c r="AX272" s="802">
        <f t="shared" si="346"/>
        <v>0</v>
      </c>
    </row>
    <row r="273" spans="1:50" s="191" customFormat="1" ht="13.2" hidden="1" customHeight="1" x14ac:dyDescent="0.35">
      <c r="A273" s="416">
        <v>70303</v>
      </c>
      <c r="B273" s="221" t="s">
        <v>269</v>
      </c>
      <c r="C273" s="211"/>
      <c r="D273" s="211"/>
      <c r="I273" s="193">
        <f t="shared" si="349"/>
        <v>0</v>
      </c>
      <c r="J273" s="212"/>
      <c r="K273" s="213"/>
      <c r="L273" s="214"/>
      <c r="M273" s="215"/>
      <c r="N273" s="216"/>
      <c r="O273" s="217"/>
      <c r="P273" s="214"/>
      <c r="Q273" s="215"/>
      <c r="R273" s="216"/>
      <c r="S273" s="217"/>
      <c r="T273" s="216"/>
      <c r="U273" s="217"/>
      <c r="V273" s="218"/>
      <c r="W273" s="216"/>
      <c r="X273" s="218"/>
      <c r="Y273" s="216"/>
      <c r="Z273" s="218"/>
      <c r="AA273" s="216"/>
      <c r="AB273" s="216"/>
      <c r="AC273" s="792"/>
      <c r="AD273" s="63">
        <f t="shared" si="337"/>
        <v>0</v>
      </c>
      <c r="AE273" s="76">
        <f t="shared" si="338"/>
        <v>0</v>
      </c>
      <c r="AF273" s="180">
        <f t="shared" si="341"/>
        <v>0</v>
      </c>
      <c r="AG273" s="295"/>
      <c r="AH273" s="72"/>
      <c r="AI273" s="72"/>
      <c r="AJ273" s="72"/>
      <c r="AK273" s="297"/>
      <c r="AL273" s="257">
        <f t="shared" si="335"/>
        <v>0</v>
      </c>
      <c r="AM273" s="72"/>
      <c r="AN273" s="825">
        <f t="shared" si="336"/>
        <v>0</v>
      </c>
      <c r="AV273" s="804"/>
      <c r="AW273" s="802">
        <f t="shared" si="345"/>
        <v>0</v>
      </c>
      <c r="AX273" s="802">
        <f t="shared" si="346"/>
        <v>0</v>
      </c>
    </row>
    <row r="274" spans="1:50" s="191" customFormat="1" ht="13.2" hidden="1" customHeight="1" x14ac:dyDescent="0.35">
      <c r="A274" s="416">
        <v>70399</v>
      </c>
      <c r="B274" s="221" t="s">
        <v>270</v>
      </c>
      <c r="C274" s="211"/>
      <c r="D274" s="211"/>
      <c r="I274" s="193">
        <f t="shared" si="349"/>
        <v>0</v>
      </c>
      <c r="J274" s="212"/>
      <c r="K274" s="213"/>
      <c r="L274" s="214"/>
      <c r="M274" s="215"/>
      <c r="N274" s="216"/>
      <c r="O274" s="217"/>
      <c r="P274" s="214"/>
      <c r="Q274" s="215"/>
      <c r="R274" s="216"/>
      <c r="S274" s="217"/>
      <c r="T274" s="216"/>
      <c r="U274" s="217"/>
      <c r="V274" s="218"/>
      <c r="W274" s="216"/>
      <c r="X274" s="218"/>
      <c r="Y274" s="216"/>
      <c r="Z274" s="218"/>
      <c r="AA274" s="216"/>
      <c r="AB274" s="216"/>
      <c r="AC274" s="792"/>
      <c r="AD274" s="63">
        <f t="shared" si="337"/>
        <v>0</v>
      </c>
      <c r="AE274" s="76">
        <f t="shared" si="338"/>
        <v>0</v>
      </c>
      <c r="AF274" s="180">
        <f t="shared" si="341"/>
        <v>0</v>
      </c>
      <c r="AG274" s="295"/>
      <c r="AH274" s="72"/>
      <c r="AI274" s="72"/>
      <c r="AJ274" s="72"/>
      <c r="AK274" s="297"/>
      <c r="AL274" s="257">
        <f t="shared" si="335"/>
        <v>0</v>
      </c>
      <c r="AM274" s="72"/>
      <c r="AN274" s="825">
        <f t="shared" si="336"/>
        <v>0</v>
      </c>
      <c r="AV274" s="804"/>
      <c r="AW274" s="802">
        <f t="shared" si="345"/>
        <v>0</v>
      </c>
      <c r="AX274" s="802">
        <f t="shared" si="346"/>
        <v>0</v>
      </c>
    </row>
    <row r="275" spans="1:50" s="191" customFormat="1" ht="13.2" hidden="1" customHeight="1" x14ac:dyDescent="0.35">
      <c r="A275" s="415">
        <v>704</v>
      </c>
      <c r="B275" s="220" t="s">
        <v>271</v>
      </c>
      <c r="C275" s="203">
        <f>C276</f>
        <v>0</v>
      </c>
      <c r="D275" s="203">
        <f>D276</f>
        <v>0</v>
      </c>
      <c r="E275" s="202">
        <f>E276</f>
        <v>0</v>
      </c>
      <c r="F275" s="202"/>
      <c r="G275" s="202"/>
      <c r="H275" s="202">
        <f>H276</f>
        <v>0</v>
      </c>
      <c r="I275" s="193">
        <f t="shared" si="349"/>
        <v>0</v>
      </c>
      <c r="J275" s="204">
        <f>J276</f>
        <v>0</v>
      </c>
      <c r="K275" s="205">
        <f t="shared" ref="K275:AA275" si="350">K276</f>
        <v>0</v>
      </c>
      <c r="L275" s="206">
        <f t="shared" si="350"/>
        <v>0</v>
      </c>
      <c r="M275" s="207">
        <f t="shared" si="350"/>
        <v>0</v>
      </c>
      <c r="N275" s="208">
        <f t="shared" si="350"/>
        <v>0</v>
      </c>
      <c r="O275" s="209">
        <f t="shared" si="350"/>
        <v>0</v>
      </c>
      <c r="P275" s="206">
        <f t="shared" si="350"/>
        <v>0</v>
      </c>
      <c r="Q275" s="207">
        <f t="shared" si="350"/>
        <v>0</v>
      </c>
      <c r="R275" s="208">
        <f t="shared" si="350"/>
        <v>0</v>
      </c>
      <c r="S275" s="209">
        <f t="shared" si="350"/>
        <v>0</v>
      </c>
      <c r="T275" s="208">
        <f t="shared" si="350"/>
        <v>0</v>
      </c>
      <c r="U275" s="209">
        <f t="shared" si="350"/>
        <v>0</v>
      </c>
      <c r="V275" s="210">
        <f t="shared" si="350"/>
        <v>0</v>
      </c>
      <c r="W275" s="208">
        <f t="shared" si="350"/>
        <v>0</v>
      </c>
      <c r="X275" s="210">
        <f t="shared" si="350"/>
        <v>0</v>
      </c>
      <c r="Y275" s="208">
        <f t="shared" si="350"/>
        <v>0</v>
      </c>
      <c r="Z275" s="210">
        <f t="shared" si="350"/>
        <v>0</v>
      </c>
      <c r="AA275" s="208">
        <f t="shared" si="350"/>
        <v>0</v>
      </c>
      <c r="AB275" s="769"/>
      <c r="AC275" s="791"/>
      <c r="AD275" s="63">
        <f t="shared" si="337"/>
        <v>0</v>
      </c>
      <c r="AE275" s="76">
        <f t="shared" si="338"/>
        <v>0</v>
      </c>
      <c r="AF275" s="180">
        <f t="shared" si="341"/>
        <v>0</v>
      </c>
      <c r="AG275" s="295">
        <f>AG276</f>
        <v>0</v>
      </c>
      <c r="AH275" s="72">
        <f>AH276</f>
        <v>0</v>
      </c>
      <c r="AI275" s="72"/>
      <c r="AJ275" s="72"/>
      <c r="AK275" s="297">
        <f>AK276</f>
        <v>0</v>
      </c>
      <c r="AL275" s="257">
        <f t="shared" si="335"/>
        <v>0</v>
      </c>
      <c r="AM275" s="72">
        <f>AM276</f>
        <v>0</v>
      </c>
      <c r="AN275" s="825">
        <f t="shared" si="336"/>
        <v>0</v>
      </c>
      <c r="AV275" s="804"/>
      <c r="AW275" s="802">
        <f t="shared" si="345"/>
        <v>0</v>
      </c>
      <c r="AX275" s="802">
        <f t="shared" si="346"/>
        <v>0</v>
      </c>
    </row>
    <row r="276" spans="1:50" s="191" customFormat="1" ht="13.2" hidden="1" customHeight="1" x14ac:dyDescent="0.35">
      <c r="A276" s="416">
        <v>70401</v>
      </c>
      <c r="B276" s="221" t="s">
        <v>272</v>
      </c>
      <c r="C276" s="211"/>
      <c r="D276" s="211"/>
      <c r="I276" s="193">
        <f t="shared" si="349"/>
        <v>0</v>
      </c>
      <c r="J276" s="212"/>
      <c r="K276" s="213"/>
      <c r="L276" s="214"/>
      <c r="M276" s="215"/>
      <c r="N276" s="216"/>
      <c r="O276" s="217"/>
      <c r="P276" s="214"/>
      <c r="Q276" s="215"/>
      <c r="R276" s="216"/>
      <c r="S276" s="217"/>
      <c r="T276" s="216"/>
      <c r="U276" s="217"/>
      <c r="V276" s="218"/>
      <c r="W276" s="216"/>
      <c r="X276" s="218"/>
      <c r="Y276" s="216"/>
      <c r="Z276" s="218"/>
      <c r="AA276" s="216"/>
      <c r="AB276" s="216"/>
      <c r="AC276" s="792"/>
      <c r="AD276" s="63">
        <f t="shared" si="337"/>
        <v>0</v>
      </c>
      <c r="AE276" s="76">
        <f t="shared" si="338"/>
        <v>0</v>
      </c>
      <c r="AF276" s="180">
        <f t="shared" si="341"/>
        <v>0</v>
      </c>
      <c r="AG276" s="295"/>
      <c r="AH276" s="72"/>
      <c r="AI276" s="72"/>
      <c r="AJ276" s="72"/>
      <c r="AK276" s="297"/>
      <c r="AL276" s="257">
        <f t="shared" si="335"/>
        <v>0</v>
      </c>
      <c r="AM276" s="72"/>
      <c r="AN276" s="825">
        <f t="shared" si="336"/>
        <v>0</v>
      </c>
      <c r="AV276" s="804"/>
      <c r="AW276" s="802">
        <f t="shared" si="345"/>
        <v>0</v>
      </c>
      <c r="AX276" s="802">
        <f t="shared" si="346"/>
        <v>0</v>
      </c>
    </row>
    <row r="277" spans="1:50" s="191" customFormat="1" ht="13.2" hidden="1" customHeight="1" x14ac:dyDescent="0.35">
      <c r="A277" s="415">
        <v>705</v>
      </c>
      <c r="B277" s="220" t="s">
        <v>273</v>
      </c>
      <c r="C277" s="203">
        <f>SUM(C278:C279)</f>
        <v>0</v>
      </c>
      <c r="D277" s="203">
        <f>SUM(D278:D279)</f>
        <v>0</v>
      </c>
      <c r="E277" s="202">
        <f>SUM(E278:E279)</f>
        <v>0</v>
      </c>
      <c r="F277" s="202"/>
      <c r="G277" s="202"/>
      <c r="H277" s="202">
        <f>SUM(H278:H279)</f>
        <v>0</v>
      </c>
      <c r="I277" s="193">
        <f t="shared" si="349"/>
        <v>0</v>
      </c>
      <c r="J277" s="204">
        <f>SUM(J278:J279)</f>
        <v>0</v>
      </c>
      <c r="K277" s="205">
        <f t="shared" ref="K277:W277" si="351">SUM(K278:K279)</f>
        <v>0</v>
      </c>
      <c r="L277" s="206">
        <f t="shared" si="351"/>
        <v>0</v>
      </c>
      <c r="M277" s="207">
        <f t="shared" si="351"/>
        <v>0</v>
      </c>
      <c r="N277" s="208">
        <f t="shared" si="351"/>
        <v>0</v>
      </c>
      <c r="O277" s="209">
        <f t="shared" si="351"/>
        <v>0</v>
      </c>
      <c r="P277" s="206">
        <f t="shared" si="351"/>
        <v>0</v>
      </c>
      <c r="Q277" s="207">
        <f t="shared" si="351"/>
        <v>0</v>
      </c>
      <c r="R277" s="208">
        <f t="shared" si="351"/>
        <v>0</v>
      </c>
      <c r="S277" s="209">
        <f t="shared" si="351"/>
        <v>0</v>
      </c>
      <c r="T277" s="208">
        <f>SUM(T278:T279)</f>
        <v>0</v>
      </c>
      <c r="U277" s="209">
        <f>SUM(U278:U279)</f>
        <v>0</v>
      </c>
      <c r="V277" s="210">
        <f t="shared" si="351"/>
        <v>0</v>
      </c>
      <c r="W277" s="208">
        <f t="shared" si="351"/>
        <v>0</v>
      </c>
      <c r="X277" s="210">
        <f t="shared" ref="X277:AA277" si="352">SUM(X278:X279)</f>
        <v>0</v>
      </c>
      <c r="Y277" s="208">
        <f t="shared" si="352"/>
        <v>0</v>
      </c>
      <c r="Z277" s="210">
        <f t="shared" si="352"/>
        <v>0</v>
      </c>
      <c r="AA277" s="208">
        <f t="shared" si="352"/>
        <v>0</v>
      </c>
      <c r="AB277" s="769"/>
      <c r="AC277" s="791"/>
      <c r="AD277" s="63">
        <f t="shared" si="337"/>
        <v>0</v>
      </c>
      <c r="AE277" s="76">
        <f t="shared" si="338"/>
        <v>0</v>
      </c>
      <c r="AF277" s="80">
        <f t="shared" si="341"/>
        <v>0</v>
      </c>
      <c r="AG277" s="294">
        <f>SUM(AG278:AG279)</f>
        <v>0</v>
      </c>
      <c r="AH277" s="80">
        <f>SUM(AH278:AH279)</f>
        <v>0</v>
      </c>
      <c r="AI277" s="80"/>
      <c r="AJ277" s="80"/>
      <c r="AK277" s="296">
        <f>SUM(AK278:AK279)</f>
        <v>0</v>
      </c>
      <c r="AL277" s="257">
        <f t="shared" si="335"/>
        <v>0</v>
      </c>
      <c r="AM277" s="80">
        <f>SUM(AM278:AM279)</f>
        <v>0</v>
      </c>
      <c r="AN277" s="825">
        <f t="shared" si="336"/>
        <v>0</v>
      </c>
      <c r="AV277" s="804"/>
      <c r="AW277" s="802">
        <f t="shared" si="345"/>
        <v>0</v>
      </c>
      <c r="AX277" s="802">
        <f t="shared" si="346"/>
        <v>0</v>
      </c>
    </row>
    <row r="278" spans="1:50" s="191" customFormat="1" ht="13.2" hidden="1" customHeight="1" x14ac:dyDescent="0.35">
      <c r="A278" s="416">
        <v>70501</v>
      </c>
      <c r="B278" s="221" t="s">
        <v>274</v>
      </c>
      <c r="C278" s="211"/>
      <c r="D278" s="211"/>
      <c r="I278" s="193">
        <f t="shared" si="349"/>
        <v>0</v>
      </c>
      <c r="J278" s="212"/>
      <c r="K278" s="213"/>
      <c r="L278" s="214"/>
      <c r="M278" s="215"/>
      <c r="N278" s="216"/>
      <c r="O278" s="217"/>
      <c r="P278" s="214"/>
      <c r="Q278" s="215"/>
      <c r="R278" s="216"/>
      <c r="S278" s="217"/>
      <c r="T278" s="216"/>
      <c r="U278" s="217"/>
      <c r="V278" s="218"/>
      <c r="W278" s="216"/>
      <c r="X278" s="218"/>
      <c r="Y278" s="216"/>
      <c r="Z278" s="218"/>
      <c r="AA278" s="216"/>
      <c r="AB278" s="216"/>
      <c r="AC278" s="792"/>
      <c r="AD278" s="63">
        <f t="shared" si="337"/>
        <v>0</v>
      </c>
      <c r="AE278" s="76">
        <f t="shared" si="338"/>
        <v>0</v>
      </c>
      <c r="AF278" s="180">
        <f t="shared" si="341"/>
        <v>0</v>
      </c>
      <c r="AG278" s="295"/>
      <c r="AH278" s="72"/>
      <c r="AI278" s="72"/>
      <c r="AJ278" s="72"/>
      <c r="AK278" s="297"/>
      <c r="AL278" s="257">
        <f t="shared" si="335"/>
        <v>0</v>
      </c>
      <c r="AM278" s="72"/>
      <c r="AN278" s="825">
        <f t="shared" si="336"/>
        <v>0</v>
      </c>
      <c r="AV278" s="804"/>
      <c r="AW278" s="802">
        <f t="shared" si="345"/>
        <v>0</v>
      </c>
      <c r="AX278" s="802">
        <f t="shared" si="346"/>
        <v>0</v>
      </c>
    </row>
    <row r="279" spans="1:50" s="191" customFormat="1" ht="13.2" hidden="1" customHeight="1" x14ac:dyDescent="0.35">
      <c r="A279" s="416">
        <v>70502</v>
      </c>
      <c r="B279" s="221" t="s">
        <v>275</v>
      </c>
      <c r="C279" s="211"/>
      <c r="D279" s="211"/>
      <c r="I279" s="193">
        <f t="shared" si="349"/>
        <v>0</v>
      </c>
      <c r="J279" s="212"/>
      <c r="K279" s="213"/>
      <c r="L279" s="214"/>
      <c r="M279" s="215"/>
      <c r="N279" s="216"/>
      <c r="O279" s="217"/>
      <c r="P279" s="214"/>
      <c r="Q279" s="215"/>
      <c r="R279" s="216"/>
      <c r="S279" s="217"/>
      <c r="T279" s="216"/>
      <c r="U279" s="217"/>
      <c r="V279" s="218"/>
      <c r="W279" s="216"/>
      <c r="X279" s="218"/>
      <c r="Y279" s="216"/>
      <c r="Z279" s="218"/>
      <c r="AA279" s="216"/>
      <c r="AB279" s="216"/>
      <c r="AC279" s="792"/>
      <c r="AD279" s="63">
        <f t="shared" si="337"/>
        <v>0</v>
      </c>
      <c r="AE279" s="76">
        <f t="shared" si="338"/>
        <v>0</v>
      </c>
      <c r="AF279" s="180">
        <f t="shared" si="341"/>
        <v>0</v>
      </c>
      <c r="AG279" s="295"/>
      <c r="AH279" s="72"/>
      <c r="AI279" s="72"/>
      <c r="AJ279" s="72"/>
      <c r="AK279" s="297"/>
      <c r="AL279" s="257">
        <f t="shared" si="335"/>
        <v>0</v>
      </c>
      <c r="AM279" s="72"/>
      <c r="AN279" s="825">
        <f t="shared" si="336"/>
        <v>0</v>
      </c>
      <c r="AV279" s="804"/>
      <c r="AW279" s="802">
        <f t="shared" si="345"/>
        <v>0</v>
      </c>
      <c r="AX279" s="802">
        <f t="shared" si="346"/>
        <v>0</v>
      </c>
    </row>
    <row r="280" spans="1:50" s="191" customFormat="1" ht="13.2" hidden="1" customHeight="1" x14ac:dyDescent="0.35">
      <c r="A280" s="417">
        <v>8</v>
      </c>
      <c r="B280" s="192" t="s">
        <v>276</v>
      </c>
      <c r="C280" s="506">
        <f>+C281+C286</f>
        <v>0</v>
      </c>
      <c r="D280" s="194">
        <f>+D281+D286</f>
        <v>0</v>
      </c>
      <c r="E280" s="219">
        <f>+E281+E286</f>
        <v>0</v>
      </c>
      <c r="F280" s="219"/>
      <c r="G280" s="219"/>
      <c r="H280" s="219">
        <f>+H281+H286</f>
        <v>0</v>
      </c>
      <c r="I280" s="193">
        <f t="shared" si="349"/>
        <v>0</v>
      </c>
      <c r="J280" s="195">
        <f>+J281+J286</f>
        <v>0</v>
      </c>
      <c r="K280" s="196">
        <f t="shared" ref="K280:W280" si="353">+K281+K286</f>
        <v>0</v>
      </c>
      <c r="L280" s="197">
        <f t="shared" si="353"/>
        <v>0</v>
      </c>
      <c r="M280" s="198">
        <f t="shared" si="353"/>
        <v>0</v>
      </c>
      <c r="N280" s="199">
        <f t="shared" si="353"/>
        <v>0</v>
      </c>
      <c r="O280" s="200">
        <f t="shared" si="353"/>
        <v>0</v>
      </c>
      <c r="P280" s="197">
        <f t="shared" si="353"/>
        <v>0</v>
      </c>
      <c r="Q280" s="198">
        <f t="shared" si="353"/>
        <v>0</v>
      </c>
      <c r="R280" s="199">
        <f t="shared" si="353"/>
        <v>0</v>
      </c>
      <c r="S280" s="200">
        <f t="shared" si="353"/>
        <v>0</v>
      </c>
      <c r="T280" s="199">
        <f>+T281+T286</f>
        <v>0</v>
      </c>
      <c r="U280" s="200">
        <f>+U281+U286</f>
        <v>0</v>
      </c>
      <c r="V280" s="201">
        <f t="shared" si="353"/>
        <v>0</v>
      </c>
      <c r="W280" s="199">
        <f t="shared" si="353"/>
        <v>0</v>
      </c>
      <c r="X280" s="201">
        <f t="shared" ref="X280:AA280" si="354">+X281+X286</f>
        <v>0</v>
      </c>
      <c r="Y280" s="199">
        <f t="shared" si="354"/>
        <v>0</v>
      </c>
      <c r="Z280" s="201">
        <f t="shared" si="354"/>
        <v>0</v>
      </c>
      <c r="AA280" s="199">
        <f t="shared" si="354"/>
        <v>0</v>
      </c>
      <c r="AB280" s="199"/>
      <c r="AC280" s="790"/>
      <c r="AD280" s="63">
        <f t="shared" si="337"/>
        <v>0</v>
      </c>
      <c r="AE280" s="76">
        <f t="shared" si="338"/>
        <v>0</v>
      </c>
      <c r="AF280" s="180">
        <f t="shared" si="341"/>
        <v>0</v>
      </c>
      <c r="AG280" s="295">
        <f>+AG281+AG286</f>
        <v>0</v>
      </c>
      <c r="AH280" s="72">
        <f>+AH281+AH286</f>
        <v>0</v>
      </c>
      <c r="AI280" s="72"/>
      <c r="AJ280" s="72"/>
      <c r="AK280" s="297">
        <f>+AK281+AK286</f>
        <v>0</v>
      </c>
      <c r="AL280" s="257">
        <f t="shared" si="335"/>
        <v>0</v>
      </c>
      <c r="AM280" s="72">
        <f>+AM281+AM286</f>
        <v>0</v>
      </c>
      <c r="AN280" s="825">
        <f t="shared" si="336"/>
        <v>0</v>
      </c>
      <c r="AV280" s="804"/>
      <c r="AW280" s="802">
        <f t="shared" si="345"/>
        <v>0</v>
      </c>
      <c r="AX280" s="802">
        <f t="shared" si="346"/>
        <v>0</v>
      </c>
    </row>
    <row r="281" spans="1:50" s="191" customFormat="1" ht="13.2" hidden="1" customHeight="1" x14ac:dyDescent="0.35">
      <c r="A281" s="415">
        <v>801</v>
      </c>
      <c r="B281" s="220" t="s">
        <v>277</v>
      </c>
      <c r="C281" s="203">
        <f>SUM(C282:C285)</f>
        <v>0</v>
      </c>
      <c r="D281" s="203">
        <f>SUM(D282:D285)</f>
        <v>0</v>
      </c>
      <c r="E281" s="202">
        <f>SUM(E282:E285)</f>
        <v>0</v>
      </c>
      <c r="F281" s="202"/>
      <c r="G281" s="202"/>
      <c r="H281" s="202">
        <f>SUM(H282:H285)</f>
        <v>0</v>
      </c>
      <c r="I281" s="193">
        <f t="shared" si="349"/>
        <v>0</v>
      </c>
      <c r="J281" s="204">
        <f>SUM(J282:J285)</f>
        <v>0</v>
      </c>
      <c r="K281" s="205">
        <f t="shared" ref="K281:W281" si="355">SUM(K282:K285)</f>
        <v>0</v>
      </c>
      <c r="L281" s="206">
        <f t="shared" si="355"/>
        <v>0</v>
      </c>
      <c r="M281" s="207">
        <f t="shared" si="355"/>
        <v>0</v>
      </c>
      <c r="N281" s="208">
        <f t="shared" si="355"/>
        <v>0</v>
      </c>
      <c r="O281" s="209">
        <f t="shared" si="355"/>
        <v>0</v>
      </c>
      <c r="P281" s="206">
        <f t="shared" si="355"/>
        <v>0</v>
      </c>
      <c r="Q281" s="207">
        <f t="shared" si="355"/>
        <v>0</v>
      </c>
      <c r="R281" s="208">
        <f t="shared" si="355"/>
        <v>0</v>
      </c>
      <c r="S281" s="209">
        <f t="shared" si="355"/>
        <v>0</v>
      </c>
      <c r="T281" s="208">
        <f>SUM(T282:T285)</f>
        <v>0</v>
      </c>
      <c r="U281" s="209">
        <f>SUM(U282:U285)</f>
        <v>0</v>
      </c>
      <c r="V281" s="210">
        <f t="shared" si="355"/>
        <v>0</v>
      </c>
      <c r="W281" s="208">
        <f t="shared" si="355"/>
        <v>0</v>
      </c>
      <c r="X281" s="210">
        <f t="shared" ref="X281:AA281" si="356">SUM(X282:X285)</f>
        <v>0</v>
      </c>
      <c r="Y281" s="208">
        <f t="shared" si="356"/>
        <v>0</v>
      </c>
      <c r="Z281" s="210">
        <f t="shared" si="356"/>
        <v>0</v>
      </c>
      <c r="AA281" s="208">
        <f t="shared" si="356"/>
        <v>0</v>
      </c>
      <c r="AB281" s="769"/>
      <c r="AC281" s="791"/>
      <c r="AD281" s="63">
        <f t="shared" si="337"/>
        <v>0</v>
      </c>
      <c r="AE281" s="76">
        <f t="shared" si="338"/>
        <v>0</v>
      </c>
      <c r="AF281" s="180">
        <f t="shared" si="341"/>
        <v>0</v>
      </c>
      <c r="AG281" s="295">
        <f>SUM(AG282:AG285)</f>
        <v>0</v>
      </c>
      <c r="AH281" s="72">
        <f>SUM(AH282:AH285)</f>
        <v>0</v>
      </c>
      <c r="AI281" s="72"/>
      <c r="AJ281" s="72"/>
      <c r="AK281" s="297">
        <f>SUM(AK282:AK285)</f>
        <v>0</v>
      </c>
      <c r="AL281" s="257">
        <f t="shared" si="335"/>
        <v>0</v>
      </c>
      <c r="AM281" s="72">
        <f>SUM(AM282:AM285)</f>
        <v>0</v>
      </c>
      <c r="AN281" s="825">
        <f t="shared" si="336"/>
        <v>0</v>
      </c>
      <c r="AV281" s="804"/>
      <c r="AW281" s="802">
        <f t="shared" si="345"/>
        <v>0</v>
      </c>
      <c r="AX281" s="802">
        <f t="shared" si="346"/>
        <v>0</v>
      </c>
    </row>
    <row r="282" spans="1:50" s="191" customFormat="1" ht="13.2" hidden="1" customHeight="1" x14ac:dyDescent="0.35">
      <c r="A282" s="416">
        <v>80101</v>
      </c>
      <c r="B282" s="221" t="s">
        <v>278</v>
      </c>
      <c r="C282" s="211"/>
      <c r="D282" s="211"/>
      <c r="I282" s="193">
        <f t="shared" si="349"/>
        <v>0</v>
      </c>
      <c r="J282" s="212"/>
      <c r="K282" s="213"/>
      <c r="L282" s="214"/>
      <c r="M282" s="215"/>
      <c r="N282" s="216"/>
      <c r="O282" s="217"/>
      <c r="P282" s="214"/>
      <c r="Q282" s="215"/>
      <c r="R282" s="216"/>
      <c r="S282" s="217"/>
      <c r="T282" s="216"/>
      <c r="U282" s="217"/>
      <c r="V282" s="218"/>
      <c r="W282" s="216"/>
      <c r="X282" s="218"/>
      <c r="Y282" s="216"/>
      <c r="Z282" s="218"/>
      <c r="AA282" s="216"/>
      <c r="AB282" s="216"/>
      <c r="AC282" s="792"/>
      <c r="AD282" s="63">
        <f t="shared" si="337"/>
        <v>0</v>
      </c>
      <c r="AE282" s="76">
        <f t="shared" si="338"/>
        <v>0</v>
      </c>
      <c r="AF282" s="180">
        <f t="shared" si="341"/>
        <v>0</v>
      </c>
      <c r="AG282" s="295"/>
      <c r="AH282" s="72"/>
      <c r="AI282" s="72"/>
      <c r="AJ282" s="72"/>
      <c r="AK282" s="297"/>
      <c r="AL282" s="257">
        <f t="shared" si="335"/>
        <v>0</v>
      </c>
      <c r="AM282" s="72"/>
      <c r="AN282" s="825">
        <f t="shared" si="336"/>
        <v>0</v>
      </c>
      <c r="AV282" s="804"/>
      <c r="AW282" s="802">
        <f t="shared" si="345"/>
        <v>0</v>
      </c>
      <c r="AX282" s="802">
        <f t="shared" si="346"/>
        <v>0</v>
      </c>
    </row>
    <row r="283" spans="1:50" s="191" customFormat="1" ht="13.2" hidden="1" customHeight="1" x14ac:dyDescent="0.35">
      <c r="A283" s="416">
        <v>80102</v>
      </c>
      <c r="B283" s="221" t="s">
        <v>279</v>
      </c>
      <c r="C283" s="211"/>
      <c r="D283" s="211"/>
      <c r="I283" s="193">
        <f t="shared" si="349"/>
        <v>0</v>
      </c>
      <c r="J283" s="212"/>
      <c r="K283" s="213"/>
      <c r="L283" s="214"/>
      <c r="M283" s="215"/>
      <c r="N283" s="216"/>
      <c r="O283" s="217"/>
      <c r="P283" s="214"/>
      <c r="Q283" s="215"/>
      <c r="R283" s="216"/>
      <c r="S283" s="217"/>
      <c r="T283" s="216"/>
      <c r="U283" s="217"/>
      <c r="V283" s="218"/>
      <c r="W283" s="216"/>
      <c r="X283" s="218"/>
      <c r="Y283" s="216"/>
      <c r="Z283" s="218"/>
      <c r="AA283" s="216"/>
      <c r="AB283" s="216"/>
      <c r="AC283" s="792"/>
      <c r="AD283" s="63">
        <f t="shared" si="337"/>
        <v>0</v>
      </c>
      <c r="AE283" s="76">
        <f t="shared" si="338"/>
        <v>0</v>
      </c>
      <c r="AF283" s="180">
        <f t="shared" si="341"/>
        <v>0</v>
      </c>
      <c r="AG283" s="295"/>
      <c r="AH283" s="72"/>
      <c r="AI283" s="72"/>
      <c r="AJ283" s="72"/>
      <c r="AK283" s="297"/>
      <c r="AL283" s="257">
        <f t="shared" si="335"/>
        <v>0</v>
      </c>
      <c r="AM283" s="72"/>
      <c r="AN283" s="825">
        <f t="shared" si="336"/>
        <v>0</v>
      </c>
      <c r="AV283" s="804"/>
      <c r="AW283" s="802">
        <f t="shared" si="345"/>
        <v>0</v>
      </c>
      <c r="AX283" s="802">
        <f t="shared" si="346"/>
        <v>0</v>
      </c>
    </row>
    <row r="284" spans="1:50" s="191" customFormat="1" ht="13.2" hidden="1" customHeight="1" x14ac:dyDescent="0.35">
      <c r="A284" s="416">
        <v>80103</v>
      </c>
      <c r="B284" s="221" t="s">
        <v>280</v>
      </c>
      <c r="C284" s="211"/>
      <c r="D284" s="211"/>
      <c r="I284" s="193">
        <f t="shared" si="349"/>
        <v>0</v>
      </c>
      <c r="J284" s="212"/>
      <c r="K284" s="213"/>
      <c r="L284" s="214"/>
      <c r="M284" s="215"/>
      <c r="N284" s="216"/>
      <c r="O284" s="217"/>
      <c r="P284" s="214"/>
      <c r="Q284" s="215"/>
      <c r="R284" s="216"/>
      <c r="S284" s="217"/>
      <c r="T284" s="216"/>
      <c r="U284" s="217"/>
      <c r="V284" s="218"/>
      <c r="W284" s="216"/>
      <c r="X284" s="218"/>
      <c r="Y284" s="216"/>
      <c r="Z284" s="218"/>
      <c r="AA284" s="216"/>
      <c r="AB284" s="216"/>
      <c r="AC284" s="792"/>
      <c r="AD284" s="63">
        <f t="shared" si="337"/>
        <v>0</v>
      </c>
      <c r="AE284" s="76">
        <f t="shared" si="338"/>
        <v>0</v>
      </c>
      <c r="AF284" s="80">
        <f t="shared" si="341"/>
        <v>0</v>
      </c>
      <c r="AG284" s="294"/>
      <c r="AH284" s="80"/>
      <c r="AI284" s="80"/>
      <c r="AJ284" s="80"/>
      <c r="AK284" s="296"/>
      <c r="AL284" s="257">
        <f t="shared" si="335"/>
        <v>0</v>
      </c>
      <c r="AM284" s="80"/>
      <c r="AN284" s="825">
        <f t="shared" si="336"/>
        <v>0</v>
      </c>
      <c r="AV284" s="804"/>
      <c r="AW284" s="802">
        <f t="shared" si="345"/>
        <v>0</v>
      </c>
      <c r="AX284" s="802">
        <f t="shared" si="346"/>
        <v>0</v>
      </c>
    </row>
    <row r="285" spans="1:50" s="191" customFormat="1" ht="13.2" hidden="1" customHeight="1" x14ac:dyDescent="0.35">
      <c r="A285" s="416">
        <v>80104</v>
      </c>
      <c r="B285" s="221" t="s">
        <v>281</v>
      </c>
      <c r="C285" s="211"/>
      <c r="D285" s="211"/>
      <c r="I285" s="193">
        <f t="shared" si="349"/>
        <v>0</v>
      </c>
      <c r="J285" s="212"/>
      <c r="K285" s="213"/>
      <c r="L285" s="214"/>
      <c r="M285" s="215"/>
      <c r="N285" s="216"/>
      <c r="O285" s="217"/>
      <c r="P285" s="214"/>
      <c r="Q285" s="215"/>
      <c r="R285" s="216"/>
      <c r="S285" s="217"/>
      <c r="T285" s="216"/>
      <c r="U285" s="217"/>
      <c r="V285" s="218"/>
      <c r="W285" s="216"/>
      <c r="X285" s="218"/>
      <c r="Y285" s="216"/>
      <c r="Z285" s="218"/>
      <c r="AA285" s="216"/>
      <c r="AB285" s="216"/>
      <c r="AC285" s="792"/>
      <c r="AD285" s="63">
        <f t="shared" si="337"/>
        <v>0</v>
      </c>
      <c r="AE285" s="76">
        <f t="shared" si="338"/>
        <v>0</v>
      </c>
      <c r="AF285" s="180">
        <f t="shared" si="341"/>
        <v>0</v>
      </c>
      <c r="AG285" s="295"/>
      <c r="AH285" s="72"/>
      <c r="AI285" s="72"/>
      <c r="AJ285" s="72"/>
      <c r="AK285" s="297"/>
      <c r="AL285" s="257">
        <f t="shared" si="335"/>
        <v>0</v>
      </c>
      <c r="AM285" s="72"/>
      <c r="AN285" s="825">
        <f t="shared" si="336"/>
        <v>0</v>
      </c>
      <c r="AV285" s="804"/>
      <c r="AW285" s="802">
        <f t="shared" si="345"/>
        <v>0</v>
      </c>
      <c r="AX285" s="802">
        <f t="shared" si="346"/>
        <v>0</v>
      </c>
    </row>
    <row r="286" spans="1:50" s="191" customFormat="1" ht="13.2" hidden="1" customHeight="1" x14ac:dyDescent="0.35">
      <c r="A286" s="415">
        <v>802</v>
      </c>
      <c r="B286" s="220" t="s">
        <v>282</v>
      </c>
      <c r="C286" s="203">
        <f>SUM(C287:C294)</f>
        <v>0</v>
      </c>
      <c r="D286" s="203">
        <f>SUM(D287:D294)</f>
        <v>0</v>
      </c>
      <c r="E286" s="202">
        <f>SUM(E287:E294)</f>
        <v>0</v>
      </c>
      <c r="F286" s="202"/>
      <c r="G286" s="202"/>
      <c r="H286" s="202">
        <f>SUM(H287:H294)</f>
        <v>0</v>
      </c>
      <c r="I286" s="193">
        <f t="shared" si="349"/>
        <v>0</v>
      </c>
      <c r="J286" s="204">
        <f>SUM(J287:J294)</f>
        <v>0</v>
      </c>
      <c r="K286" s="205">
        <f t="shared" ref="K286:W286" si="357">SUM(K287:K294)</f>
        <v>0</v>
      </c>
      <c r="L286" s="206">
        <f t="shared" si="357"/>
        <v>0</v>
      </c>
      <c r="M286" s="207">
        <f t="shared" si="357"/>
        <v>0</v>
      </c>
      <c r="N286" s="208">
        <f t="shared" si="357"/>
        <v>0</v>
      </c>
      <c r="O286" s="209">
        <f t="shared" si="357"/>
        <v>0</v>
      </c>
      <c r="P286" s="206">
        <f t="shared" si="357"/>
        <v>0</v>
      </c>
      <c r="Q286" s="207">
        <f t="shared" si="357"/>
        <v>0</v>
      </c>
      <c r="R286" s="208">
        <f t="shared" si="357"/>
        <v>0</v>
      </c>
      <c r="S286" s="209">
        <f t="shared" si="357"/>
        <v>0</v>
      </c>
      <c r="T286" s="208">
        <f>SUM(T287:T294)</f>
        <v>0</v>
      </c>
      <c r="U286" s="209">
        <f>SUM(U287:U294)</f>
        <v>0</v>
      </c>
      <c r="V286" s="210">
        <f t="shared" si="357"/>
        <v>0</v>
      </c>
      <c r="W286" s="208">
        <f t="shared" si="357"/>
        <v>0</v>
      </c>
      <c r="X286" s="210">
        <f t="shared" ref="X286:AA286" si="358">SUM(X287:X294)</f>
        <v>0</v>
      </c>
      <c r="Y286" s="208">
        <f t="shared" si="358"/>
        <v>0</v>
      </c>
      <c r="Z286" s="210">
        <f t="shared" si="358"/>
        <v>0</v>
      </c>
      <c r="AA286" s="208">
        <f t="shared" si="358"/>
        <v>0</v>
      </c>
      <c r="AB286" s="769"/>
      <c r="AC286" s="791"/>
      <c r="AD286" s="63">
        <f t="shared" si="337"/>
        <v>0</v>
      </c>
      <c r="AE286" s="76">
        <f t="shared" si="338"/>
        <v>0</v>
      </c>
      <c r="AF286" s="180">
        <f t="shared" si="341"/>
        <v>0</v>
      </c>
      <c r="AG286" s="295">
        <f>SUM(AG287:AG294)</f>
        <v>0</v>
      </c>
      <c r="AH286" s="72">
        <f>SUM(AH287:AH294)</f>
        <v>0</v>
      </c>
      <c r="AI286" s="72"/>
      <c r="AJ286" s="72"/>
      <c r="AK286" s="297">
        <f>SUM(AK287:AK294)</f>
        <v>0</v>
      </c>
      <c r="AL286" s="257">
        <f t="shared" si="335"/>
        <v>0</v>
      </c>
      <c r="AM286" s="72">
        <f>SUM(AM287:AM294)</f>
        <v>0</v>
      </c>
      <c r="AN286" s="825">
        <f t="shared" si="336"/>
        <v>0</v>
      </c>
      <c r="AV286" s="804"/>
      <c r="AW286" s="802">
        <f t="shared" si="345"/>
        <v>0</v>
      </c>
      <c r="AX286" s="802">
        <f t="shared" si="346"/>
        <v>0</v>
      </c>
    </row>
    <row r="287" spans="1:50" s="191" customFormat="1" ht="13.2" hidden="1" customHeight="1" x14ac:dyDescent="0.35">
      <c r="A287" s="416">
        <v>80201</v>
      </c>
      <c r="B287" s="221" t="s">
        <v>283</v>
      </c>
      <c r="C287" s="211"/>
      <c r="D287" s="211"/>
      <c r="I287" s="193">
        <f t="shared" si="349"/>
        <v>0</v>
      </c>
      <c r="J287" s="212"/>
      <c r="K287" s="213"/>
      <c r="L287" s="214"/>
      <c r="M287" s="215"/>
      <c r="N287" s="216"/>
      <c r="O287" s="217"/>
      <c r="P287" s="214"/>
      <c r="Q287" s="215"/>
      <c r="R287" s="216"/>
      <c r="S287" s="217"/>
      <c r="T287" s="216"/>
      <c r="U287" s="217"/>
      <c r="V287" s="218"/>
      <c r="W287" s="216"/>
      <c r="X287" s="218"/>
      <c r="Y287" s="216"/>
      <c r="Z287" s="218"/>
      <c r="AA287" s="216"/>
      <c r="AB287" s="216"/>
      <c r="AC287" s="792"/>
      <c r="AD287" s="63">
        <f t="shared" si="337"/>
        <v>0</v>
      </c>
      <c r="AE287" s="76">
        <f t="shared" si="338"/>
        <v>0</v>
      </c>
      <c r="AF287" s="180">
        <f t="shared" si="341"/>
        <v>0</v>
      </c>
      <c r="AG287" s="295"/>
      <c r="AH287" s="72"/>
      <c r="AI287" s="72"/>
      <c r="AJ287" s="72"/>
      <c r="AK287" s="297"/>
      <c r="AL287" s="257">
        <f t="shared" si="335"/>
        <v>0</v>
      </c>
      <c r="AM287" s="72"/>
      <c r="AN287" s="825">
        <f t="shared" si="336"/>
        <v>0</v>
      </c>
      <c r="AV287" s="804"/>
      <c r="AW287" s="802">
        <f t="shared" si="345"/>
        <v>0</v>
      </c>
      <c r="AX287" s="802">
        <f t="shared" si="346"/>
        <v>0</v>
      </c>
    </row>
    <row r="288" spans="1:50" s="191" customFormat="1" ht="13.2" hidden="1" customHeight="1" x14ac:dyDescent="0.35">
      <c r="A288" s="416">
        <v>80202</v>
      </c>
      <c r="B288" s="221" t="s">
        <v>284</v>
      </c>
      <c r="C288" s="211"/>
      <c r="D288" s="211"/>
      <c r="I288" s="193">
        <f t="shared" si="349"/>
        <v>0</v>
      </c>
      <c r="J288" s="212"/>
      <c r="K288" s="213"/>
      <c r="L288" s="214"/>
      <c r="M288" s="215"/>
      <c r="N288" s="216"/>
      <c r="O288" s="217"/>
      <c r="P288" s="214"/>
      <c r="Q288" s="215"/>
      <c r="R288" s="216"/>
      <c r="S288" s="217"/>
      <c r="T288" s="216"/>
      <c r="U288" s="217"/>
      <c r="V288" s="218"/>
      <c r="W288" s="216"/>
      <c r="X288" s="218"/>
      <c r="Y288" s="216"/>
      <c r="Z288" s="218"/>
      <c r="AA288" s="216"/>
      <c r="AB288" s="216"/>
      <c r="AC288" s="792"/>
      <c r="AD288" s="63">
        <f t="shared" si="337"/>
        <v>0</v>
      </c>
      <c r="AE288" s="76">
        <f t="shared" si="338"/>
        <v>0</v>
      </c>
      <c r="AF288" s="180">
        <f t="shared" si="341"/>
        <v>0</v>
      </c>
      <c r="AG288" s="295"/>
      <c r="AH288" s="72"/>
      <c r="AI288" s="72"/>
      <c r="AJ288" s="72"/>
      <c r="AK288" s="297"/>
      <c r="AL288" s="257">
        <f t="shared" si="335"/>
        <v>0</v>
      </c>
      <c r="AM288" s="72"/>
      <c r="AN288" s="825">
        <f t="shared" si="336"/>
        <v>0</v>
      </c>
      <c r="AV288" s="804"/>
      <c r="AW288" s="802">
        <f t="shared" si="345"/>
        <v>0</v>
      </c>
      <c r="AX288" s="802">
        <f t="shared" si="346"/>
        <v>0</v>
      </c>
    </row>
    <row r="289" spans="1:50" s="191" customFormat="1" ht="13.2" hidden="1" customHeight="1" x14ac:dyDescent="0.35">
      <c r="A289" s="416">
        <v>80203</v>
      </c>
      <c r="B289" s="221" t="s">
        <v>285</v>
      </c>
      <c r="C289" s="211"/>
      <c r="D289" s="211"/>
      <c r="I289" s="193">
        <f t="shared" si="349"/>
        <v>0</v>
      </c>
      <c r="J289" s="212"/>
      <c r="K289" s="213"/>
      <c r="L289" s="214"/>
      <c r="M289" s="215"/>
      <c r="N289" s="216"/>
      <c r="O289" s="217"/>
      <c r="P289" s="214"/>
      <c r="Q289" s="215"/>
      <c r="R289" s="216"/>
      <c r="S289" s="217"/>
      <c r="T289" s="216"/>
      <c r="U289" s="217"/>
      <c r="V289" s="218"/>
      <c r="W289" s="216"/>
      <c r="X289" s="218"/>
      <c r="Y289" s="216"/>
      <c r="Z289" s="218"/>
      <c r="AA289" s="216"/>
      <c r="AB289" s="216"/>
      <c r="AC289" s="792"/>
      <c r="AD289" s="63">
        <f t="shared" si="337"/>
        <v>0</v>
      </c>
      <c r="AE289" s="76">
        <f t="shared" si="338"/>
        <v>0</v>
      </c>
      <c r="AF289" s="180">
        <f t="shared" si="341"/>
        <v>0</v>
      </c>
      <c r="AG289" s="295"/>
      <c r="AH289" s="72"/>
      <c r="AI289" s="72"/>
      <c r="AJ289" s="72"/>
      <c r="AK289" s="297"/>
      <c r="AL289" s="257">
        <f t="shared" si="335"/>
        <v>0</v>
      </c>
      <c r="AM289" s="72"/>
      <c r="AN289" s="825">
        <f t="shared" si="336"/>
        <v>0</v>
      </c>
      <c r="AV289" s="804"/>
      <c r="AW289" s="802">
        <f t="shared" si="345"/>
        <v>0</v>
      </c>
      <c r="AX289" s="802">
        <f t="shared" si="346"/>
        <v>0</v>
      </c>
    </row>
    <row r="290" spans="1:50" s="191" customFormat="1" ht="13.2" hidden="1" customHeight="1" x14ac:dyDescent="0.35">
      <c r="A290" s="416">
        <v>80204</v>
      </c>
      <c r="B290" s="221" t="s">
        <v>286</v>
      </c>
      <c r="C290" s="211"/>
      <c r="D290" s="211"/>
      <c r="I290" s="193">
        <f t="shared" si="349"/>
        <v>0</v>
      </c>
      <c r="J290" s="212"/>
      <c r="K290" s="213"/>
      <c r="L290" s="214"/>
      <c r="M290" s="215"/>
      <c r="N290" s="216"/>
      <c r="O290" s="217"/>
      <c r="P290" s="214"/>
      <c r="Q290" s="215"/>
      <c r="R290" s="216"/>
      <c r="S290" s="217"/>
      <c r="T290" s="216"/>
      <c r="U290" s="217"/>
      <c r="V290" s="218"/>
      <c r="W290" s="216"/>
      <c r="X290" s="218"/>
      <c r="Y290" s="216"/>
      <c r="Z290" s="218"/>
      <c r="AA290" s="216"/>
      <c r="AB290" s="216"/>
      <c r="AC290" s="792"/>
      <c r="AD290" s="63">
        <f t="shared" si="337"/>
        <v>0</v>
      </c>
      <c r="AE290" s="76">
        <f t="shared" si="338"/>
        <v>0</v>
      </c>
      <c r="AF290" s="180">
        <f t="shared" si="341"/>
        <v>0</v>
      </c>
      <c r="AG290" s="295"/>
      <c r="AH290" s="72"/>
      <c r="AI290" s="72"/>
      <c r="AJ290" s="72"/>
      <c r="AK290" s="297"/>
      <c r="AL290" s="257">
        <f t="shared" si="335"/>
        <v>0</v>
      </c>
      <c r="AM290" s="72"/>
      <c r="AN290" s="825">
        <f t="shared" si="336"/>
        <v>0</v>
      </c>
      <c r="AV290" s="804"/>
      <c r="AW290" s="802">
        <f t="shared" si="345"/>
        <v>0</v>
      </c>
      <c r="AX290" s="802">
        <f t="shared" si="346"/>
        <v>0</v>
      </c>
    </row>
    <row r="291" spans="1:50" s="191" customFormat="1" ht="13.2" hidden="1" customHeight="1" x14ac:dyDescent="0.35">
      <c r="A291" s="416">
        <v>80205</v>
      </c>
      <c r="B291" s="221" t="s">
        <v>287</v>
      </c>
      <c r="C291" s="211"/>
      <c r="D291" s="211"/>
      <c r="I291" s="193">
        <f t="shared" si="349"/>
        <v>0</v>
      </c>
      <c r="J291" s="212"/>
      <c r="K291" s="213"/>
      <c r="L291" s="214"/>
      <c r="M291" s="215"/>
      <c r="N291" s="216"/>
      <c r="O291" s="217"/>
      <c r="P291" s="214"/>
      <c r="Q291" s="215"/>
      <c r="R291" s="216"/>
      <c r="S291" s="217"/>
      <c r="T291" s="216"/>
      <c r="U291" s="217"/>
      <c r="V291" s="218"/>
      <c r="W291" s="216"/>
      <c r="X291" s="218"/>
      <c r="Y291" s="216"/>
      <c r="Z291" s="218"/>
      <c r="AA291" s="216"/>
      <c r="AB291" s="216"/>
      <c r="AC291" s="792"/>
      <c r="AD291" s="63">
        <f t="shared" si="337"/>
        <v>0</v>
      </c>
      <c r="AE291" s="76">
        <f t="shared" si="338"/>
        <v>0</v>
      </c>
      <c r="AF291" s="80">
        <f t="shared" si="341"/>
        <v>0</v>
      </c>
      <c r="AG291" s="294"/>
      <c r="AH291" s="80"/>
      <c r="AI291" s="80"/>
      <c r="AJ291" s="80"/>
      <c r="AK291" s="296"/>
      <c r="AL291" s="257">
        <f t="shared" si="335"/>
        <v>0</v>
      </c>
      <c r="AM291" s="80"/>
      <c r="AN291" s="825">
        <f t="shared" si="336"/>
        <v>0</v>
      </c>
      <c r="AV291" s="804"/>
      <c r="AW291" s="802">
        <f t="shared" si="345"/>
        <v>0</v>
      </c>
      <c r="AX291" s="802">
        <f t="shared" si="346"/>
        <v>0</v>
      </c>
    </row>
    <row r="292" spans="1:50" s="191" customFormat="1" ht="13.2" hidden="1" customHeight="1" x14ac:dyDescent="0.35">
      <c r="A292" s="416">
        <v>80206</v>
      </c>
      <c r="B292" s="221" t="s">
        <v>288</v>
      </c>
      <c r="C292" s="211"/>
      <c r="D292" s="211"/>
      <c r="I292" s="193">
        <f t="shared" si="349"/>
        <v>0</v>
      </c>
      <c r="J292" s="212"/>
      <c r="K292" s="213"/>
      <c r="L292" s="214"/>
      <c r="M292" s="215"/>
      <c r="N292" s="216"/>
      <c r="O292" s="217"/>
      <c r="P292" s="214"/>
      <c r="Q292" s="215"/>
      <c r="R292" s="216"/>
      <c r="S292" s="217"/>
      <c r="T292" s="216"/>
      <c r="U292" s="217"/>
      <c r="V292" s="218"/>
      <c r="W292" s="216"/>
      <c r="X292" s="218"/>
      <c r="Y292" s="216"/>
      <c r="Z292" s="218"/>
      <c r="AA292" s="216"/>
      <c r="AB292" s="216"/>
      <c r="AC292" s="792"/>
      <c r="AD292" s="63">
        <f t="shared" si="337"/>
        <v>0</v>
      </c>
      <c r="AE292" s="76">
        <f t="shared" si="338"/>
        <v>0</v>
      </c>
      <c r="AF292" s="180">
        <f t="shared" si="341"/>
        <v>0</v>
      </c>
      <c r="AG292" s="295"/>
      <c r="AH292" s="72"/>
      <c r="AI292" s="72"/>
      <c r="AJ292" s="72"/>
      <c r="AK292" s="297"/>
      <c r="AL292" s="257">
        <f t="shared" si="335"/>
        <v>0</v>
      </c>
      <c r="AM292" s="72"/>
      <c r="AN292" s="825">
        <f t="shared" si="336"/>
        <v>0</v>
      </c>
      <c r="AV292" s="804"/>
      <c r="AW292" s="802">
        <f t="shared" si="345"/>
        <v>0</v>
      </c>
      <c r="AX292" s="802">
        <f t="shared" si="346"/>
        <v>0</v>
      </c>
    </row>
    <row r="293" spans="1:50" s="191" customFormat="1" ht="13.2" hidden="1" customHeight="1" x14ac:dyDescent="0.35">
      <c r="A293" s="416">
        <v>80207</v>
      </c>
      <c r="B293" s="221" t="s">
        <v>289</v>
      </c>
      <c r="C293" s="211"/>
      <c r="D293" s="211"/>
      <c r="I293" s="193">
        <f t="shared" si="349"/>
        <v>0</v>
      </c>
      <c r="J293" s="212"/>
      <c r="K293" s="213"/>
      <c r="L293" s="214"/>
      <c r="M293" s="215"/>
      <c r="N293" s="216"/>
      <c r="O293" s="217"/>
      <c r="P293" s="214"/>
      <c r="Q293" s="215"/>
      <c r="R293" s="216"/>
      <c r="S293" s="217"/>
      <c r="T293" s="216"/>
      <c r="U293" s="217"/>
      <c r="V293" s="218"/>
      <c r="W293" s="216"/>
      <c r="X293" s="218"/>
      <c r="Y293" s="216"/>
      <c r="Z293" s="218"/>
      <c r="AA293" s="216"/>
      <c r="AB293" s="216"/>
      <c r="AC293" s="792"/>
      <c r="AD293" s="63">
        <f t="shared" si="337"/>
        <v>0</v>
      </c>
      <c r="AE293" s="76">
        <f t="shared" si="338"/>
        <v>0</v>
      </c>
      <c r="AF293" s="180">
        <f t="shared" si="341"/>
        <v>0</v>
      </c>
      <c r="AG293" s="295"/>
      <c r="AH293" s="72"/>
      <c r="AI293" s="72"/>
      <c r="AJ293" s="72"/>
      <c r="AK293" s="297"/>
      <c r="AL293" s="257">
        <f t="shared" si="335"/>
        <v>0</v>
      </c>
      <c r="AM293" s="72"/>
      <c r="AN293" s="825">
        <f t="shared" si="336"/>
        <v>0</v>
      </c>
      <c r="AV293" s="804"/>
      <c r="AW293" s="802">
        <f t="shared" si="345"/>
        <v>0</v>
      </c>
      <c r="AX293" s="802">
        <f t="shared" si="346"/>
        <v>0</v>
      </c>
    </row>
    <row r="294" spans="1:50" s="191" customFormat="1" ht="13.2" hidden="1" customHeight="1" x14ac:dyDescent="0.35">
      <c r="A294" s="416">
        <v>80208</v>
      </c>
      <c r="B294" s="221" t="s">
        <v>290</v>
      </c>
      <c r="C294" s="211"/>
      <c r="D294" s="211"/>
      <c r="I294" s="193">
        <f t="shared" si="349"/>
        <v>0</v>
      </c>
      <c r="J294" s="212"/>
      <c r="K294" s="213"/>
      <c r="L294" s="214"/>
      <c r="M294" s="215"/>
      <c r="N294" s="216"/>
      <c r="O294" s="217"/>
      <c r="P294" s="214"/>
      <c r="Q294" s="215"/>
      <c r="R294" s="216"/>
      <c r="S294" s="217"/>
      <c r="T294" s="216"/>
      <c r="U294" s="217"/>
      <c r="V294" s="218"/>
      <c r="W294" s="216"/>
      <c r="X294" s="218"/>
      <c r="Y294" s="216"/>
      <c r="Z294" s="218"/>
      <c r="AA294" s="216"/>
      <c r="AB294" s="216"/>
      <c r="AC294" s="792"/>
      <c r="AD294" s="63">
        <f t="shared" si="337"/>
        <v>0</v>
      </c>
      <c r="AE294" s="76">
        <f t="shared" si="338"/>
        <v>0</v>
      </c>
      <c r="AF294" s="180">
        <f t="shared" si="341"/>
        <v>0</v>
      </c>
      <c r="AG294" s="295"/>
      <c r="AH294" s="72"/>
      <c r="AI294" s="72"/>
      <c r="AJ294" s="72"/>
      <c r="AK294" s="297"/>
      <c r="AL294" s="257">
        <f t="shared" si="335"/>
        <v>0</v>
      </c>
      <c r="AM294" s="72"/>
      <c r="AN294" s="825">
        <f t="shared" si="336"/>
        <v>0</v>
      </c>
      <c r="AV294" s="804"/>
      <c r="AW294" s="802">
        <f t="shared" si="345"/>
        <v>0</v>
      </c>
      <c r="AX294" s="802">
        <f t="shared" si="346"/>
        <v>0</v>
      </c>
    </row>
    <row r="295" spans="1:50" s="191" customFormat="1" ht="3" customHeight="1" thickTop="1" thickBot="1" x14ac:dyDescent="0.4">
      <c r="A295" s="540">
        <v>9</v>
      </c>
      <c r="B295" s="541" t="s">
        <v>291</v>
      </c>
      <c r="C295" s="211">
        <f>+C296+C298</f>
        <v>0</v>
      </c>
      <c r="D295" s="211">
        <f>+D296+D298</f>
        <v>0</v>
      </c>
      <c r="E295" s="219">
        <f>+E296+E298</f>
        <v>0</v>
      </c>
      <c r="F295" s="219"/>
      <c r="G295" s="219"/>
      <c r="H295" s="219">
        <f>+H296+H298</f>
        <v>0</v>
      </c>
      <c r="I295" s="222">
        <f t="shared" si="349"/>
        <v>0</v>
      </c>
      <c r="J295" s="223">
        <f>+J296+J298</f>
        <v>0</v>
      </c>
      <c r="K295" s="224">
        <f t="shared" ref="K295:W295" si="359">+K296+K298</f>
        <v>0</v>
      </c>
      <c r="L295" s="225">
        <f t="shared" si="359"/>
        <v>0</v>
      </c>
      <c r="M295" s="226">
        <f t="shared" si="359"/>
        <v>0</v>
      </c>
      <c r="N295" s="227">
        <f t="shared" si="359"/>
        <v>0</v>
      </c>
      <c r="O295" s="228">
        <f t="shared" si="359"/>
        <v>0</v>
      </c>
      <c r="P295" s="225">
        <f t="shared" si="359"/>
        <v>0</v>
      </c>
      <c r="Q295" s="226">
        <f t="shared" si="359"/>
        <v>0</v>
      </c>
      <c r="R295" s="227">
        <f t="shared" si="359"/>
        <v>0</v>
      </c>
      <c r="S295" s="228">
        <f t="shared" si="359"/>
        <v>0</v>
      </c>
      <c r="T295" s="227">
        <f>+T296+T298</f>
        <v>0</v>
      </c>
      <c r="U295" s="228">
        <f>+U296+U298</f>
        <v>0</v>
      </c>
      <c r="V295" s="229">
        <f t="shared" si="359"/>
        <v>0</v>
      </c>
      <c r="W295" s="227">
        <f t="shared" si="359"/>
        <v>0</v>
      </c>
      <c r="X295" s="229">
        <f t="shared" ref="X295:AA295" si="360">+X296+X298</f>
        <v>0</v>
      </c>
      <c r="Y295" s="227">
        <f t="shared" si="360"/>
        <v>0</v>
      </c>
      <c r="Z295" s="229">
        <f t="shared" si="360"/>
        <v>0</v>
      </c>
      <c r="AA295" s="227">
        <f t="shared" si="360"/>
        <v>0</v>
      </c>
      <c r="AB295" s="216"/>
      <c r="AC295" s="792"/>
      <c r="AD295" s="63">
        <f t="shared" si="337"/>
        <v>0</v>
      </c>
      <c r="AE295" s="76">
        <f t="shared" si="338"/>
        <v>0</v>
      </c>
      <c r="AF295" s="180">
        <f>+AF298+AF296</f>
        <v>0</v>
      </c>
      <c r="AG295" s="295">
        <f>+AG296+AG298</f>
        <v>0</v>
      </c>
      <c r="AH295" s="72">
        <f>+AH296+AH298</f>
        <v>0</v>
      </c>
      <c r="AI295" s="72"/>
      <c r="AJ295" s="72"/>
      <c r="AK295" s="297">
        <f>+AK296+AK298</f>
        <v>0</v>
      </c>
      <c r="AL295" s="257">
        <f t="shared" si="335"/>
        <v>0</v>
      </c>
      <c r="AM295" s="72">
        <f>+AM296+AM298</f>
        <v>0</v>
      </c>
      <c r="AN295" s="825">
        <f t="shared" si="336"/>
        <v>0</v>
      </c>
      <c r="AV295" s="804"/>
      <c r="AW295" s="802">
        <f t="shared" si="345"/>
        <v>0</v>
      </c>
      <c r="AX295" s="802">
        <f t="shared" si="346"/>
        <v>0</v>
      </c>
    </row>
    <row r="296" spans="1:50" ht="15" hidden="1" customHeight="1" x14ac:dyDescent="0.35">
      <c r="A296" s="418">
        <v>901</v>
      </c>
      <c r="B296" s="9" t="s">
        <v>292</v>
      </c>
      <c r="C296" s="5">
        <f>+C297</f>
        <v>0</v>
      </c>
      <c r="D296" s="5">
        <f>+D297</f>
        <v>0</v>
      </c>
      <c r="E296" s="10">
        <f>+E297</f>
        <v>0</v>
      </c>
      <c r="F296" s="10"/>
      <c r="G296" s="10"/>
      <c r="H296" s="10"/>
      <c r="I296" s="3">
        <f t="shared" si="349"/>
        <v>0</v>
      </c>
      <c r="T296" s="227"/>
      <c r="U296" s="228"/>
      <c r="V296" s="85"/>
      <c r="W296" s="227"/>
      <c r="X296" s="85"/>
      <c r="Y296" s="227"/>
      <c r="Z296" s="85"/>
      <c r="AA296" s="227"/>
      <c r="AB296" s="216"/>
      <c r="AC296" s="792"/>
      <c r="AD296" s="63">
        <f t="shared" si="337"/>
        <v>0</v>
      </c>
      <c r="AE296" s="76">
        <f t="shared" si="338"/>
        <v>0</v>
      </c>
      <c r="AF296" s="364">
        <f>SUM(J296:K296)</f>
        <v>0</v>
      </c>
      <c r="AG296" s="423"/>
      <c r="AH296" s="85"/>
      <c r="AI296" s="85"/>
      <c r="AJ296" s="85"/>
      <c r="AK296" s="423"/>
      <c r="AL296" s="542" t="e">
        <f t="shared" ref="AL296:AL300" si="361">(AF296-AK296)/AF296</f>
        <v>#DIV/0!</v>
      </c>
      <c r="AM296" s="85"/>
      <c r="AN296" s="829" t="e">
        <f t="shared" ref="AN296:AN298" si="362">AG296/AF296</f>
        <v>#DIV/0!</v>
      </c>
      <c r="AW296" s="802">
        <f t="shared" si="345"/>
        <v>0</v>
      </c>
      <c r="AX296" s="802">
        <f t="shared" si="346"/>
        <v>0</v>
      </c>
    </row>
    <row r="297" spans="1:50" ht="15" hidden="1" customHeight="1" x14ac:dyDescent="0.35">
      <c r="A297" s="419">
        <v>90101</v>
      </c>
      <c r="B297" s="11" t="s">
        <v>293</v>
      </c>
      <c r="I297" s="3">
        <f>+E297+H297</f>
        <v>0</v>
      </c>
      <c r="T297" s="227"/>
      <c r="U297" s="228"/>
      <c r="V297" s="85"/>
      <c r="W297" s="227"/>
      <c r="X297" s="85"/>
      <c r="Y297" s="227"/>
      <c r="Z297" s="85"/>
      <c r="AA297" s="227"/>
      <c r="AB297" s="216"/>
      <c r="AC297" s="792"/>
      <c r="AD297" s="63">
        <f t="shared" si="337"/>
        <v>0</v>
      </c>
      <c r="AE297" s="76">
        <f t="shared" si="338"/>
        <v>0</v>
      </c>
      <c r="AF297" s="364">
        <f>+AD297+AE297</f>
        <v>0</v>
      </c>
      <c r="AG297" s="423"/>
      <c r="AH297" s="85"/>
      <c r="AI297" s="85"/>
      <c r="AJ297" s="85"/>
      <c r="AK297" s="423"/>
      <c r="AL297" s="542" t="e">
        <f t="shared" si="361"/>
        <v>#DIV/0!</v>
      </c>
      <c r="AM297" s="85"/>
      <c r="AN297" s="829" t="e">
        <f t="shared" si="362"/>
        <v>#DIV/0!</v>
      </c>
      <c r="AW297" s="802">
        <f t="shared" si="345"/>
        <v>0</v>
      </c>
      <c r="AX297" s="802">
        <f t="shared" si="346"/>
        <v>0</v>
      </c>
    </row>
    <row r="298" spans="1:50" ht="14.4" x14ac:dyDescent="0.35">
      <c r="A298" s="418">
        <v>902</v>
      </c>
      <c r="B298" s="9" t="s">
        <v>294</v>
      </c>
      <c r="C298" s="5">
        <f>+C299+C300</f>
        <v>0</v>
      </c>
      <c r="D298" s="5">
        <f>+J299+J300</f>
        <v>0</v>
      </c>
      <c r="E298" s="10">
        <f>+E299+E300</f>
        <v>0</v>
      </c>
      <c r="F298" s="10"/>
      <c r="G298" s="10"/>
      <c r="H298" s="10">
        <f>+H299+H300</f>
        <v>0</v>
      </c>
      <c r="I298" s="17">
        <f>+I299+I300</f>
        <v>0</v>
      </c>
      <c r="T298" s="227"/>
      <c r="U298" s="228"/>
      <c r="V298" s="85"/>
      <c r="W298" s="227"/>
      <c r="X298" s="85"/>
      <c r="Y298" s="227"/>
      <c r="Z298" s="85"/>
      <c r="AA298" s="227"/>
      <c r="AB298" s="216"/>
      <c r="AC298" s="792"/>
      <c r="AD298" s="63">
        <f>J298+L298+N298+P298+R298+V298+T298</f>
        <v>0</v>
      </c>
      <c r="AE298" s="76">
        <f t="shared" si="338"/>
        <v>0</v>
      </c>
      <c r="AF298" s="545">
        <f>+AF299+AF300</f>
        <v>0</v>
      </c>
      <c r="AG298" s="546"/>
      <c r="AH298" s="101"/>
      <c r="AI298" s="101"/>
      <c r="AJ298" s="101"/>
      <c r="AK298" s="546">
        <f>+AK300</f>
        <v>0</v>
      </c>
      <c r="AL298" s="542" t="e">
        <f t="shared" si="361"/>
        <v>#DIV/0!</v>
      </c>
      <c r="AM298" s="101"/>
      <c r="AN298" s="829" t="e">
        <f t="shared" si="362"/>
        <v>#DIV/0!</v>
      </c>
      <c r="AV298" s="100">
        <v>310000</v>
      </c>
      <c r="AW298" s="802">
        <f t="shared" si="345"/>
        <v>-310000</v>
      </c>
      <c r="AX298" s="802">
        <f t="shared" si="346"/>
        <v>-310000</v>
      </c>
    </row>
    <row r="299" spans="1:50" ht="2.4" customHeight="1" x14ac:dyDescent="0.35">
      <c r="A299" s="419" t="s">
        <v>686</v>
      </c>
      <c r="B299" s="11" t="s">
        <v>295</v>
      </c>
      <c r="I299" s="2">
        <f>+E299+H299</f>
        <v>0</v>
      </c>
      <c r="T299" s="227"/>
      <c r="U299" s="228"/>
      <c r="V299" s="85"/>
      <c r="W299" s="227"/>
      <c r="X299" s="85"/>
      <c r="Y299" s="227"/>
      <c r="Z299" s="85"/>
      <c r="AA299" s="227"/>
      <c r="AB299" s="216"/>
      <c r="AC299" s="792"/>
      <c r="AD299" s="63">
        <f t="shared" si="337"/>
        <v>0</v>
      </c>
      <c r="AE299" s="76">
        <f t="shared" si="338"/>
        <v>0</v>
      </c>
      <c r="AF299" s="80">
        <f>+AD299+AE299</f>
        <v>0</v>
      </c>
      <c r="AG299" s="294"/>
      <c r="AH299" s="80">
        <f>IFERROR(+VLOOKUP(A299,'Base de Datos'!$A$1:$G$84,6,0),0)</f>
        <v>0</v>
      </c>
      <c r="AI299" s="80">
        <f>IFERROR(+VLOOKUP(A299,'Base de Datos'!$A$1:$H$84,8,0),0)</f>
        <v>0</v>
      </c>
      <c r="AJ299" s="80"/>
      <c r="AK299" s="296">
        <f>AF299-AG299-AH299</f>
        <v>0</v>
      </c>
      <c r="AL299" s="527">
        <f>IFERROR(((AF299-AK299)/AF299),0)</f>
        <v>0</v>
      </c>
      <c r="AM299" s="80">
        <f>IFERROR(+VLOOKUP(F299,'Base de Datos'!$A$1:$G$84,6,0),0)</f>
        <v>0</v>
      </c>
      <c r="AN299" s="825">
        <f>IFERROR(+(AG299/AF299),0)</f>
        <v>0</v>
      </c>
      <c r="AW299" s="802">
        <f t="shared" si="345"/>
        <v>0</v>
      </c>
      <c r="AX299" s="802">
        <f t="shared" si="346"/>
        <v>0</v>
      </c>
    </row>
    <row r="300" spans="1:50" ht="15" thickBot="1" x14ac:dyDescent="0.4">
      <c r="A300" s="419">
        <v>90202</v>
      </c>
      <c r="B300" s="11" t="s">
        <v>296</v>
      </c>
      <c r="I300" s="2">
        <f>+E300+H300</f>
        <v>0</v>
      </c>
      <c r="T300" s="227"/>
      <c r="U300" s="228"/>
      <c r="V300" s="85"/>
      <c r="W300" s="227"/>
      <c r="X300" s="85"/>
      <c r="Y300" s="227"/>
      <c r="Z300" s="85"/>
      <c r="AA300" s="227"/>
      <c r="AB300" s="763"/>
      <c r="AC300" s="763"/>
      <c r="AD300" s="230">
        <f>+R300</f>
        <v>0</v>
      </c>
      <c r="AE300" s="231"/>
      <c r="AF300" s="547">
        <f>+AD300+AE300</f>
        <v>0</v>
      </c>
      <c r="AG300" s="548"/>
      <c r="AH300" s="543"/>
      <c r="AI300" s="543"/>
      <c r="AJ300" s="543"/>
      <c r="AK300" s="297">
        <f>AF300-AG300-AH300</f>
        <v>0</v>
      </c>
      <c r="AL300" s="528" t="e">
        <f t="shared" si="361"/>
        <v>#DIV/0!</v>
      </c>
      <c r="AM300" s="543"/>
      <c r="AN300" s="825">
        <f t="shared" ref="AN300" si="363">IFERROR(+(AG300/AF300),0)</f>
        <v>0</v>
      </c>
      <c r="AV300" s="100">
        <v>310000</v>
      </c>
      <c r="AW300" s="802">
        <f t="shared" si="345"/>
        <v>-310000</v>
      </c>
      <c r="AX300" s="802">
        <f t="shared" si="346"/>
        <v>-310000</v>
      </c>
    </row>
    <row r="301" spans="1:50" ht="14.4" x14ac:dyDescent="0.35">
      <c r="A301" s="419"/>
      <c r="B301" s="11"/>
      <c r="AF301" s="2"/>
      <c r="AH301" s="100" t="s">
        <v>0</v>
      </c>
      <c r="AI301" s="100"/>
      <c r="AJ301" s="100"/>
      <c r="AK301" s="13"/>
      <c r="AM301" s="100" t="s">
        <v>0</v>
      </c>
      <c r="AN301" s="837"/>
      <c r="AO301" s="519"/>
      <c r="AP301" s="519"/>
      <c r="AQ301" s="519"/>
      <c r="AR301" s="519"/>
      <c r="AS301" s="519"/>
      <c r="AT301" s="519"/>
      <c r="AU301" s="519"/>
      <c r="AW301" s="802">
        <f t="shared" si="345"/>
        <v>0</v>
      </c>
      <c r="AX301" s="802">
        <f t="shared" si="346"/>
        <v>0</v>
      </c>
    </row>
    <row r="302" spans="1:50" ht="14.4" x14ac:dyDescent="0.35">
      <c r="A302" s="419"/>
      <c r="B302" s="11"/>
      <c r="AF302" s="2"/>
      <c r="AK302" s="13"/>
      <c r="AN302" s="837"/>
      <c r="AO302" s="519"/>
      <c r="AP302" s="519"/>
      <c r="AQ302" s="519"/>
      <c r="AR302" s="519"/>
      <c r="AS302" s="519"/>
      <c r="AT302" s="519"/>
      <c r="AU302" s="519"/>
      <c r="AW302" s="802">
        <f t="shared" si="345"/>
        <v>0</v>
      </c>
      <c r="AX302" s="802">
        <f t="shared" si="346"/>
        <v>0</v>
      </c>
    </row>
    <row r="303" spans="1:50" ht="14.4" x14ac:dyDescent="0.35">
      <c r="A303" s="419"/>
      <c r="B303" s="11"/>
      <c r="AF303" s="2"/>
      <c r="AK303" s="13"/>
      <c r="AN303" s="837"/>
      <c r="AO303" s="519"/>
      <c r="AP303" s="519"/>
      <c r="AQ303" s="519"/>
      <c r="AR303" s="519"/>
      <c r="AS303" s="519"/>
      <c r="AT303" s="519"/>
      <c r="AU303" s="519"/>
      <c r="AW303" s="802">
        <f t="shared" si="345"/>
        <v>0</v>
      </c>
      <c r="AX303" s="802">
        <f t="shared" si="346"/>
        <v>0</v>
      </c>
    </row>
    <row r="304" spans="1:50" ht="14.4" x14ac:dyDescent="0.35">
      <c r="A304" s="419"/>
      <c r="B304" s="11"/>
      <c r="AF304" s="2"/>
      <c r="AK304" s="13"/>
      <c r="AN304" s="837"/>
      <c r="AO304" s="519"/>
      <c r="AP304" s="519"/>
      <c r="AQ304" s="519"/>
      <c r="AR304" s="519"/>
      <c r="AS304" s="519"/>
      <c r="AT304" s="519"/>
      <c r="AU304" s="519"/>
      <c r="AW304" s="802">
        <f t="shared" si="345"/>
        <v>0</v>
      </c>
      <c r="AX304" s="802">
        <f t="shared" si="346"/>
        <v>0</v>
      </c>
    </row>
    <row r="305" spans="1:50" ht="15" thickBot="1" x14ac:dyDescent="0.4">
      <c r="A305" s="419"/>
      <c r="B305" s="11"/>
      <c r="AF305" s="2"/>
      <c r="AH305" s="100" t="s">
        <v>0</v>
      </c>
      <c r="AI305" s="100"/>
      <c r="AJ305" s="100"/>
      <c r="AK305" s="13"/>
      <c r="AM305" s="100" t="s">
        <v>0</v>
      </c>
      <c r="AN305" s="837"/>
      <c r="AO305" s="519"/>
      <c r="AP305" s="519"/>
      <c r="AQ305" s="519"/>
      <c r="AR305" s="519"/>
      <c r="AS305" s="519"/>
      <c r="AT305" s="519"/>
      <c r="AU305" s="519"/>
      <c r="AW305" s="802">
        <f t="shared" si="345"/>
        <v>0</v>
      </c>
      <c r="AX305" s="802">
        <f t="shared" si="346"/>
        <v>0</v>
      </c>
    </row>
    <row r="306" spans="1:50" ht="15.75" customHeight="1" thickBot="1" x14ac:dyDescent="0.4">
      <c r="A306" s="419" t="s">
        <v>0</v>
      </c>
      <c r="B306" s="11"/>
      <c r="I306" s="870" t="s">
        <v>319</v>
      </c>
      <c r="J306" s="924" t="s">
        <v>309</v>
      </c>
      <c r="K306" s="873"/>
      <c r="L306" s="892" t="s">
        <v>313</v>
      </c>
      <c r="M306" s="893"/>
      <c r="N306" s="872" t="s">
        <v>314</v>
      </c>
      <c r="O306" s="873"/>
      <c r="P306" s="892" t="s">
        <v>315</v>
      </c>
      <c r="Q306" s="893"/>
      <c r="R306" s="872" t="s">
        <v>316</v>
      </c>
      <c r="S306" s="873"/>
      <c r="T306" s="872" t="s">
        <v>316</v>
      </c>
      <c r="U306" s="873"/>
      <c r="V306" s="104" t="s">
        <v>318</v>
      </c>
      <c r="W306" s="105" t="s">
        <v>317</v>
      </c>
      <c r="X306" s="104" t="s">
        <v>318</v>
      </c>
      <c r="Y306" s="105" t="s">
        <v>317</v>
      </c>
      <c r="Z306" s="104" t="s">
        <v>318</v>
      </c>
      <c r="AA306" s="105" t="s">
        <v>317</v>
      </c>
      <c r="AB306" s="764"/>
      <c r="AC306" s="764"/>
      <c r="AD306" s="877" t="s">
        <v>312</v>
      </c>
      <c r="AE306" s="878"/>
      <c r="AF306" s="870" t="s">
        <v>320</v>
      </c>
      <c r="AG306" s="874" t="s">
        <v>456</v>
      </c>
      <c r="AH306" s="870" t="s">
        <v>321</v>
      </c>
      <c r="AI306" s="870" t="s">
        <v>682</v>
      </c>
      <c r="AJ306" s="870" t="s">
        <v>683</v>
      </c>
      <c r="AK306" s="874" t="s">
        <v>322</v>
      </c>
      <c r="AL306" s="879" t="s">
        <v>436</v>
      </c>
      <c r="AM306" s="870" t="s">
        <v>321</v>
      </c>
      <c r="AN306" s="868" t="s">
        <v>435</v>
      </c>
      <c r="AW306" s="802"/>
      <c r="AX306" s="802">
        <f t="shared" si="346"/>
        <v>0</v>
      </c>
    </row>
    <row r="307" spans="1:50" ht="33" customHeight="1" thickBot="1" x14ac:dyDescent="0.4">
      <c r="A307" s="419"/>
      <c r="B307" s="11"/>
      <c r="I307" s="891"/>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5"/>
      <c r="AC307" s="765"/>
      <c r="AD307" s="84" t="s">
        <v>310</v>
      </c>
      <c r="AE307" s="84" t="s">
        <v>311</v>
      </c>
      <c r="AF307" s="871"/>
      <c r="AG307" s="875"/>
      <c r="AH307" s="871"/>
      <c r="AI307" s="871"/>
      <c r="AJ307" s="871"/>
      <c r="AK307" s="876"/>
      <c r="AL307" s="880"/>
      <c r="AM307" s="871"/>
      <c r="AN307" s="869"/>
      <c r="AW307" s="802">
        <f t="shared" si="345"/>
        <v>0</v>
      </c>
      <c r="AX307" s="802">
        <f t="shared" si="346"/>
        <v>0</v>
      </c>
    </row>
    <row r="308" spans="1:50" ht="14.4" x14ac:dyDescent="0.35">
      <c r="A308" s="887" t="s">
        <v>483</v>
      </c>
      <c r="B308" s="888"/>
      <c r="C308" s="888"/>
      <c r="D308" s="889"/>
      <c r="AF308" s="2"/>
      <c r="AG308" s="3"/>
      <c r="AH308" s="3"/>
      <c r="AI308" s="3"/>
      <c r="AJ308" s="3"/>
      <c r="AK308" s="263"/>
      <c r="AM308" s="3"/>
      <c r="AN308" s="837"/>
      <c r="AO308" s="519"/>
      <c r="AP308" s="519"/>
      <c r="AQ308" s="519"/>
      <c r="AR308" s="519"/>
      <c r="AS308" s="519"/>
      <c r="AT308" s="519"/>
      <c r="AU308" s="519"/>
      <c r="AW308" s="802">
        <f t="shared" si="345"/>
        <v>0</v>
      </c>
      <c r="AX308" s="802">
        <f t="shared" si="346"/>
        <v>0</v>
      </c>
    </row>
    <row r="309" spans="1:50" ht="24.6" x14ac:dyDescent="0.35">
      <c r="A309" s="502" t="s">
        <v>577</v>
      </c>
      <c r="B309" s="354" t="s">
        <v>618</v>
      </c>
      <c r="C309" s="818">
        <v>25922233</v>
      </c>
      <c r="D309" s="427">
        <v>0</v>
      </c>
      <c r="E309" s="85"/>
      <c r="F309" s="85"/>
      <c r="G309" s="85"/>
      <c r="H309" s="85"/>
      <c r="I309" s="361">
        <f>C309+D309</f>
        <v>25922233</v>
      </c>
      <c r="J309" s="428"/>
      <c r="K309" s="428"/>
      <c r="L309" s="433"/>
      <c r="M309" s="433"/>
      <c r="N309" s="428"/>
      <c r="O309" s="428"/>
      <c r="P309" s="124"/>
      <c r="Q309" s="124"/>
      <c r="R309" s="428"/>
      <c r="S309" s="428"/>
      <c r="T309" s="428"/>
      <c r="U309" s="428"/>
      <c r="V309" s="430"/>
      <c r="W309" s="515"/>
      <c r="X309" s="430"/>
      <c r="Y309" s="515"/>
      <c r="Z309" s="430"/>
      <c r="AA309" s="515"/>
      <c r="AB309" s="515"/>
      <c r="AC309" s="515"/>
      <c r="AD309" s="431">
        <f>J309+L309+N309+P309+R309+V309+T309+X309+Z309</f>
        <v>0</v>
      </c>
      <c r="AE309" s="431">
        <f t="shared" ref="AE309:AE317" si="364">K309+M309+O309+Q309+S309+U309+W309+Y309+AA309</f>
        <v>0</v>
      </c>
      <c r="AF309" s="363">
        <f t="shared" ref="AF309:AF320" si="365">I309+AD309-AE309</f>
        <v>25922233</v>
      </c>
      <c r="AG309" s="692">
        <f>IFERROR(+VLOOKUP(A309,'Base de Datos'!$A$1:$G$100,7,0),0)</f>
        <v>12676107.25</v>
      </c>
      <c r="AH309" s="72">
        <f>IFERROR(+VLOOKUP(A309,'Base de Datos'!$A$1:$G$100,6,0),0)</f>
        <v>12952352.75</v>
      </c>
      <c r="AI309" s="72">
        <f>IFERROR(+VLOOKUP(A309,'Base de Datos'!$A$1:$H$100,8,0),0)</f>
        <v>0</v>
      </c>
      <c r="AJ309" s="363">
        <f>+AK309-AI309</f>
        <v>293773</v>
      </c>
      <c r="AK309" s="549">
        <f t="shared" ref="AK309:AK310" si="366">AF309-AG309-AH309</f>
        <v>293773</v>
      </c>
      <c r="AL309" s="521">
        <f t="shared" ref="AL309:AL317" si="367">IFERROR(((AF309-AK309)/AF309),0)</f>
        <v>0.98866714144572343</v>
      </c>
      <c r="AM309" s="72">
        <f>IFERROR(+VLOOKUP(A309,'Base de Datos'!$A$1:$N$84,11,0),0)</f>
        <v>0</v>
      </c>
      <c r="AN309" s="838">
        <f t="shared" ref="AN309:AN317" si="368">IFERROR(+(AG309/AF309),0)</f>
        <v>0.48900521995925272</v>
      </c>
      <c r="AV309" s="758">
        <v>71015</v>
      </c>
      <c r="AW309" s="802">
        <f t="shared" si="345"/>
        <v>222758</v>
      </c>
      <c r="AX309" s="802">
        <f t="shared" si="346"/>
        <v>222758</v>
      </c>
    </row>
    <row r="310" spans="1:50" ht="15" x14ac:dyDescent="0.35">
      <c r="A310" s="502" t="s">
        <v>479</v>
      </c>
      <c r="B310" s="354" t="s">
        <v>480</v>
      </c>
      <c r="C310" s="818">
        <v>4127744</v>
      </c>
      <c r="D310" s="427"/>
      <c r="E310" s="85"/>
      <c r="F310" s="85"/>
      <c r="G310" s="85"/>
      <c r="H310" s="85"/>
      <c r="I310" s="361">
        <f>C310+D310</f>
        <v>4127744</v>
      </c>
      <c r="J310" s="428"/>
      <c r="K310" s="428"/>
      <c r="L310" s="433"/>
      <c r="M310" s="433"/>
      <c r="N310" s="428"/>
      <c r="O310" s="428"/>
      <c r="P310" s="124"/>
      <c r="Q310" s="124"/>
      <c r="R310" s="428"/>
      <c r="S310" s="515"/>
      <c r="T310" s="428"/>
      <c r="U310" s="428"/>
      <c r="V310" s="430"/>
      <c r="W310" s="515"/>
      <c r="X310" s="430"/>
      <c r="Y310" s="428"/>
      <c r="Z310" s="430"/>
      <c r="AA310" s="434"/>
      <c r="AB310" s="434"/>
      <c r="AC310" s="434"/>
      <c r="AD310" s="431">
        <f t="shared" ref="AD310:AD317" si="369">J310+L310+N310+P310+R310+V310+T310+X310+Z310</f>
        <v>0</v>
      </c>
      <c r="AE310" s="431">
        <f t="shared" si="364"/>
        <v>0</v>
      </c>
      <c r="AF310" s="363">
        <f t="shared" si="365"/>
        <v>4127744</v>
      </c>
      <c r="AG310" s="692">
        <f>IFERROR(+VLOOKUP(A310,'Base de Datos'!$A$1:$G$100,7,0),0)</f>
        <v>2071796.49</v>
      </c>
      <c r="AH310" s="72">
        <f>IFERROR(+VLOOKUP(A310,'Base de Datos'!$A$1:$G$100,6,0),0)</f>
        <v>2009168.51</v>
      </c>
      <c r="AI310" s="72">
        <f>IFERROR(+VLOOKUP(A310,'Base de Datos'!$A$1:$H$100,8,0),0)</f>
        <v>0</v>
      </c>
      <c r="AJ310" s="363">
        <f t="shared" ref="AJ310:AJ320" si="370">+AK310-AI310</f>
        <v>46779</v>
      </c>
      <c r="AK310" s="549">
        <f t="shared" si="366"/>
        <v>46779</v>
      </c>
      <c r="AL310" s="521">
        <f t="shared" si="367"/>
        <v>0.98866717509613</v>
      </c>
      <c r="AM310" s="72">
        <f>IFERROR(+VLOOKUP(A310,'Base de Datos'!$A$1:$N$84,11,0),0)</f>
        <v>0</v>
      </c>
      <c r="AN310" s="838">
        <f t="shared" si="368"/>
        <v>0.50191981140303277</v>
      </c>
      <c r="AV310" s="813">
        <v>12591</v>
      </c>
      <c r="AW310" s="802">
        <f t="shared" si="345"/>
        <v>34188</v>
      </c>
      <c r="AX310" s="802">
        <f t="shared" si="346"/>
        <v>34188</v>
      </c>
    </row>
    <row r="311" spans="1:50" ht="15" x14ac:dyDescent="0.35">
      <c r="A311" s="502" t="s">
        <v>297</v>
      </c>
      <c r="B311" s="354" t="s">
        <v>298</v>
      </c>
      <c r="C311" s="818">
        <v>32400000</v>
      </c>
      <c r="D311" s="427"/>
      <c r="E311" s="85"/>
      <c r="F311" s="85"/>
      <c r="G311" s="85"/>
      <c r="H311" s="85"/>
      <c r="I311" s="361">
        <f>C311+D311</f>
        <v>32400000</v>
      </c>
      <c r="J311" s="428"/>
      <c r="K311" s="428"/>
      <c r="L311" s="429"/>
      <c r="M311" s="433"/>
      <c r="N311" s="428"/>
      <c r="O311" s="428"/>
      <c r="P311" s="124"/>
      <c r="Q311" s="124"/>
      <c r="R311" s="428"/>
      <c r="S311" s="515"/>
      <c r="T311" s="428"/>
      <c r="U311" s="428"/>
      <c r="V311" s="430"/>
      <c r="W311" s="428"/>
      <c r="X311" s="430"/>
      <c r="Y311" s="428"/>
      <c r="Z311" s="430"/>
      <c r="AA311" s="428"/>
      <c r="AB311" s="428"/>
      <c r="AC311" s="428"/>
      <c r="AD311" s="431">
        <f t="shared" si="369"/>
        <v>0</v>
      </c>
      <c r="AE311" s="431">
        <f t="shared" si="364"/>
        <v>0</v>
      </c>
      <c r="AF311" s="363">
        <f t="shared" si="365"/>
        <v>32400000</v>
      </c>
      <c r="AG311" s="692">
        <f>IFERROR(+VLOOKUP(A311,'Base de Datos'!$A$1:$G$100,7,0),0)</f>
        <v>16200000</v>
      </c>
      <c r="AH311" s="72">
        <f>IFERROR(+VLOOKUP(A311,'Base de Datos'!$A$1:$G$100,6,0),0)</f>
        <v>8200000</v>
      </c>
      <c r="AI311" s="72">
        <f>IFERROR(+VLOOKUP(A311,'Base de Datos'!$A$1:$H$100,8,0),0)</f>
        <v>0</v>
      </c>
      <c r="AJ311" s="363">
        <f>+AK311+AI311</f>
        <v>8000000</v>
      </c>
      <c r="AK311" s="549">
        <f>AF311-AG311-AH311</f>
        <v>8000000</v>
      </c>
      <c r="AL311" s="521">
        <f t="shared" si="367"/>
        <v>0.75308641975308643</v>
      </c>
      <c r="AM311" s="72">
        <f>IFERROR(+VLOOKUP(A311,'Base de Datos'!$A$1:$N$84,11,0),0)</f>
        <v>0</v>
      </c>
      <c r="AN311" s="838">
        <f t="shared" si="368"/>
        <v>0.5</v>
      </c>
      <c r="AV311" s="813">
        <v>16200000</v>
      </c>
      <c r="AW311" s="802">
        <f t="shared" si="345"/>
        <v>-8200000</v>
      </c>
      <c r="AX311" s="802">
        <f t="shared" si="346"/>
        <v>-8200000</v>
      </c>
    </row>
    <row r="312" spans="1:50" ht="15" x14ac:dyDescent="0.35">
      <c r="A312" s="502" t="s">
        <v>299</v>
      </c>
      <c r="B312" s="354" t="s">
        <v>688</v>
      </c>
      <c r="C312" s="818">
        <v>98165185</v>
      </c>
      <c r="D312" s="432">
        <v>0</v>
      </c>
      <c r="E312" s="85"/>
      <c r="F312" s="85"/>
      <c r="G312" s="85"/>
      <c r="H312" s="85"/>
      <c r="I312" s="361">
        <f t="shared" ref="I312:I320" si="371">C312+D312</f>
        <v>98165185</v>
      </c>
      <c r="J312" s="428"/>
      <c r="K312" s="428"/>
      <c r="L312" s="433"/>
      <c r="M312" s="433"/>
      <c r="N312" s="428"/>
      <c r="O312" s="428"/>
      <c r="P312" s="124"/>
      <c r="Q312" s="124"/>
      <c r="R312" s="428"/>
      <c r="S312" s="515"/>
      <c r="T312" s="428"/>
      <c r="U312" s="428"/>
      <c r="V312" s="430"/>
      <c r="W312" s="434"/>
      <c r="X312" s="430"/>
      <c r="Y312" s="434"/>
      <c r="Z312" s="430"/>
      <c r="AA312" s="434"/>
      <c r="AB312" s="434"/>
      <c r="AC312" s="434"/>
      <c r="AD312" s="431">
        <f t="shared" si="369"/>
        <v>0</v>
      </c>
      <c r="AE312" s="431">
        <f t="shared" si="364"/>
        <v>0</v>
      </c>
      <c r="AF312" s="363">
        <f t="shared" si="365"/>
        <v>98165185</v>
      </c>
      <c r="AG312" s="692">
        <f>IFERROR(+VLOOKUP(A312,'Base de Datos'!$A$1:$G$100,7,0),0)</f>
        <v>49022762.43</v>
      </c>
      <c r="AH312" s="72">
        <f>IFERROR(+VLOOKUP(A312,'Base de Datos'!$A$1:$G$100,6,0),0)</f>
        <v>41336258.57</v>
      </c>
      <c r="AI312" s="72">
        <f>IFERROR(+VLOOKUP(A312,'Base de Datos'!$A$1:$H$100,8,0),0)</f>
        <v>0</v>
      </c>
      <c r="AJ312" s="363">
        <f t="shared" ref="AJ312:AJ317" si="372">+AK312+AI312</f>
        <v>7806164</v>
      </c>
      <c r="AK312" s="549">
        <f t="shared" ref="AK312:AK320" si="373">AF312-AG312-AH312</f>
        <v>7806164</v>
      </c>
      <c r="AL312" s="521">
        <f t="shared" si="367"/>
        <v>0.92047930231069197</v>
      </c>
      <c r="AM312" s="72">
        <f>IFERROR(+VLOOKUP(A312,'Base de Datos'!$A$1:$N$84,11,0),0)</f>
        <v>0.9</v>
      </c>
      <c r="AN312" s="838">
        <f t="shared" si="368"/>
        <v>0.49939051640354981</v>
      </c>
      <c r="AV312" s="813">
        <v>48256955</v>
      </c>
      <c r="AW312" s="802">
        <f t="shared" si="345"/>
        <v>-40450791</v>
      </c>
      <c r="AX312" s="802">
        <f t="shared" si="346"/>
        <v>-40450791</v>
      </c>
    </row>
    <row r="313" spans="1:50" ht="13.2" x14ac:dyDescent="0.35">
      <c r="A313" s="502" t="s">
        <v>300</v>
      </c>
      <c r="B313" s="354" t="s">
        <v>689</v>
      </c>
      <c r="C313" s="819"/>
      <c r="D313" s="432">
        <v>0</v>
      </c>
      <c r="E313" s="85"/>
      <c r="F313" s="85"/>
      <c r="G313" s="85"/>
      <c r="H313" s="85"/>
      <c r="I313" s="361">
        <f t="shared" si="371"/>
        <v>0</v>
      </c>
      <c r="J313" s="428"/>
      <c r="K313" s="428"/>
      <c r="L313" s="429"/>
      <c r="M313" s="433"/>
      <c r="N313" s="428"/>
      <c r="O313" s="428"/>
      <c r="P313" s="124"/>
      <c r="Q313" s="124"/>
      <c r="R313" s="428"/>
      <c r="S313" s="515"/>
      <c r="T313" s="428"/>
      <c r="U313" s="515"/>
      <c r="V313" s="430"/>
      <c r="W313" s="434"/>
      <c r="X313" s="430"/>
      <c r="Y313" s="434"/>
      <c r="Z313" s="430"/>
      <c r="AA313" s="434"/>
      <c r="AB313" s="434"/>
      <c r="AC313" s="434"/>
      <c r="AD313" s="431">
        <f t="shared" si="369"/>
        <v>0</v>
      </c>
      <c r="AE313" s="431">
        <f t="shared" si="364"/>
        <v>0</v>
      </c>
      <c r="AF313" s="363">
        <f t="shared" si="365"/>
        <v>0</v>
      </c>
      <c r="AG313" s="692">
        <f>IFERROR(+VLOOKUP(A313,'Base de Datos'!$A$1:$G$100,7,0),0)</f>
        <v>0</v>
      </c>
      <c r="AH313" s="72">
        <f>IFERROR(+VLOOKUP(A313,'Base de Datos'!$A$1:$G$100,6,0),0)</f>
        <v>0</v>
      </c>
      <c r="AI313" s="72">
        <f>IFERROR(+VLOOKUP(A313,'Base de Datos'!$A$1:$H$100,8,0),0)</f>
        <v>0</v>
      </c>
      <c r="AJ313" s="363">
        <f t="shared" si="372"/>
        <v>0</v>
      </c>
      <c r="AK313" s="549">
        <f t="shared" si="373"/>
        <v>0</v>
      </c>
      <c r="AL313" s="521">
        <f t="shared" si="367"/>
        <v>0</v>
      </c>
      <c r="AM313" s="72">
        <f>IFERROR(+VLOOKUP(A313,'Base de Datos'!$A$1:$N$84,11,0),0)</f>
        <v>0</v>
      </c>
      <c r="AN313" s="838">
        <f t="shared" si="368"/>
        <v>0</v>
      </c>
      <c r="AW313" s="802">
        <f t="shared" si="345"/>
        <v>0</v>
      </c>
      <c r="AX313" s="802">
        <f t="shared" si="346"/>
        <v>0</v>
      </c>
    </row>
    <row r="314" spans="1:50" ht="15" x14ac:dyDescent="0.35">
      <c r="A314" s="502" t="s">
        <v>301</v>
      </c>
      <c r="B314" s="354" t="s">
        <v>690</v>
      </c>
      <c r="C314" s="818">
        <v>1121652427</v>
      </c>
      <c r="D314" s="432"/>
      <c r="E314" s="85"/>
      <c r="F314" s="85"/>
      <c r="G314" s="85"/>
      <c r="H314" s="85"/>
      <c r="I314" s="361">
        <f t="shared" si="371"/>
        <v>1121652427</v>
      </c>
      <c r="J314" s="428"/>
      <c r="K314" s="428"/>
      <c r="L314" s="363"/>
      <c r="M314" s="433"/>
      <c r="N314" s="428"/>
      <c r="O314" s="428"/>
      <c r="P314" s="124"/>
      <c r="Q314" s="124"/>
      <c r="R314" s="428"/>
      <c r="S314" s="515"/>
      <c r="T314" s="515">
        <v>0</v>
      </c>
      <c r="U314" s="428"/>
      <c r="V314" s="430"/>
      <c r="W314" s="434"/>
      <c r="X314" s="430"/>
      <c r="Y314" s="434"/>
      <c r="Z314" s="430"/>
      <c r="AA314" s="434"/>
      <c r="AB314" s="434"/>
      <c r="AC314" s="434"/>
      <c r="AD314" s="431">
        <f t="shared" si="369"/>
        <v>0</v>
      </c>
      <c r="AE314" s="431">
        <f t="shared" si="364"/>
        <v>0</v>
      </c>
      <c r="AF314" s="363">
        <f t="shared" si="365"/>
        <v>1121652427</v>
      </c>
      <c r="AG314" s="692">
        <f>IFERROR(+VLOOKUP(A314,'Base de Datos'!$A$1:$G$100,7,0),0)</f>
        <v>573823043.76999998</v>
      </c>
      <c r="AH314" s="72">
        <f>IFERROR(+VLOOKUP(A314,'Base de Datos'!$A$1:$G$100,6,0),0)</f>
        <v>267416276.47999999</v>
      </c>
      <c r="AI314" s="72">
        <f>IFERROR(+VLOOKUP(A314,'Base de Datos'!$A$1:$H$100,8,0),0)</f>
        <v>0</v>
      </c>
      <c r="AJ314" s="363">
        <f t="shared" si="372"/>
        <v>280413106.75</v>
      </c>
      <c r="AK314" s="549">
        <f t="shared" si="373"/>
        <v>280413106.75</v>
      </c>
      <c r="AL314" s="521">
        <f t="shared" si="367"/>
        <v>0.75</v>
      </c>
      <c r="AM314" s="72">
        <f>IFERROR(+VLOOKUP(A314,'Base de Datos'!$A$1:$N$84,11,0),0)</f>
        <v>0</v>
      </c>
      <c r="AN314" s="838">
        <f t="shared" si="368"/>
        <v>0.51158721717810718</v>
      </c>
      <c r="AV314" s="758">
        <v>622615328</v>
      </c>
      <c r="AW314" s="802">
        <f t="shared" si="345"/>
        <v>-342202221.25</v>
      </c>
      <c r="AX314" s="802">
        <f t="shared" si="346"/>
        <v>-342202221.25</v>
      </c>
    </row>
    <row r="315" spans="1:50" ht="18.600000000000001" customHeight="1" x14ac:dyDescent="0.35">
      <c r="A315" s="502" t="s">
        <v>302</v>
      </c>
      <c r="B315" s="354" t="s">
        <v>691</v>
      </c>
      <c r="C315" s="818">
        <v>307355627</v>
      </c>
      <c r="D315" s="432">
        <v>0</v>
      </c>
      <c r="E315" s="85"/>
      <c r="F315" s="85"/>
      <c r="G315" s="85"/>
      <c r="H315" s="85"/>
      <c r="I315" s="361">
        <f t="shared" si="371"/>
        <v>307355627</v>
      </c>
      <c r="J315" s="428"/>
      <c r="K315" s="515">
        <v>20115892.859999999</v>
      </c>
      <c r="L315" s="429"/>
      <c r="M315" s="433"/>
      <c r="N315" s="428"/>
      <c r="O315" s="515">
        <v>68000000</v>
      </c>
      <c r="P315" s="124">
        <v>0</v>
      </c>
      <c r="Q315" s="124"/>
      <c r="R315" s="434">
        <v>0</v>
      </c>
      <c r="S315" s="515"/>
      <c r="T315" s="434">
        <v>0</v>
      </c>
      <c r="U315" s="515"/>
      <c r="V315" s="430"/>
      <c r="W315" s="434"/>
      <c r="X315" s="430"/>
      <c r="Y315" s="434"/>
      <c r="Z315" s="430"/>
      <c r="AA315" s="434"/>
      <c r="AB315" s="434"/>
      <c r="AC315" s="434"/>
      <c r="AD315" s="431">
        <f t="shared" si="369"/>
        <v>0</v>
      </c>
      <c r="AE315" s="431">
        <f t="shared" si="364"/>
        <v>88115892.859999999</v>
      </c>
      <c r="AF315" s="363">
        <f t="shared" si="365"/>
        <v>219239734.13999999</v>
      </c>
      <c r="AG315" s="692">
        <f>IFERROR(+VLOOKUP(A315,'Base de Datos'!$A$1:$G$100,7,0),0)</f>
        <v>174541196.36000001</v>
      </c>
      <c r="AH315" s="72">
        <f>IFERROR(+VLOOKUP(A315,'Base de Datos'!$A$1:$G$100,6,0),0)</f>
        <v>13543601.720000001</v>
      </c>
      <c r="AI315" s="72">
        <f>IFERROR(+VLOOKUP(A315,'Base de Datos'!$A$1:$H$100,8,0),0)</f>
        <v>0</v>
      </c>
      <c r="AJ315" s="363">
        <f t="shared" si="372"/>
        <v>31154936.059999973</v>
      </c>
      <c r="AK315" s="549">
        <f>AF315-AG315-AH315</f>
        <v>31154936.059999973</v>
      </c>
      <c r="AL315" s="521">
        <f t="shared" si="367"/>
        <v>0.85789557635521785</v>
      </c>
      <c r="AM315" s="72">
        <f>IFERROR(+VLOOKUP(A315,'Base de Datos'!$A$1:$N$84,11,0),0)</f>
        <v>3</v>
      </c>
      <c r="AN315" s="838">
        <f t="shared" si="368"/>
        <v>0.79612027009913811</v>
      </c>
      <c r="AV315" s="813">
        <v>184142932</v>
      </c>
      <c r="AW315" s="802">
        <f t="shared" si="345"/>
        <v>-152987995.94000003</v>
      </c>
      <c r="AX315" s="802">
        <f t="shared" si="346"/>
        <v>-152987995.94000003</v>
      </c>
    </row>
    <row r="316" spans="1:50" ht="24.6" customHeight="1" x14ac:dyDescent="0.35">
      <c r="A316" s="502" t="s">
        <v>303</v>
      </c>
      <c r="B316" s="354" t="s">
        <v>692</v>
      </c>
      <c r="C316" s="818">
        <v>117786562</v>
      </c>
      <c r="D316" s="432">
        <v>0</v>
      </c>
      <c r="E316" s="85"/>
      <c r="F316" s="85"/>
      <c r="G316" s="85"/>
      <c r="H316" s="85"/>
      <c r="I316" s="361">
        <f t="shared" si="371"/>
        <v>117786562</v>
      </c>
      <c r="J316" s="428"/>
      <c r="K316" s="428"/>
      <c r="L316" s="429"/>
      <c r="M316" s="433"/>
      <c r="N316" s="428"/>
      <c r="O316" s="434"/>
      <c r="P316" s="124"/>
      <c r="Q316" s="124">
        <v>0</v>
      </c>
      <c r="R316" s="428"/>
      <c r="S316" s="515"/>
      <c r="T316" s="428"/>
      <c r="U316" s="428"/>
      <c r="V316" s="430"/>
      <c r="W316" s="434"/>
      <c r="X316" s="430"/>
      <c r="Y316" s="434"/>
      <c r="Z316" s="430"/>
      <c r="AA316" s="434"/>
      <c r="AB316" s="434"/>
      <c r="AC316" s="434"/>
      <c r="AD316" s="431">
        <f t="shared" si="369"/>
        <v>0</v>
      </c>
      <c r="AE316" s="431">
        <f t="shared" si="364"/>
        <v>0</v>
      </c>
      <c r="AF316" s="363">
        <f t="shared" si="365"/>
        <v>117786562</v>
      </c>
      <c r="AG316" s="692">
        <f>IFERROR(+VLOOKUP(A316,'Base de Datos'!$A$1:$G$100,7,0),0)</f>
        <v>68708827.819999993</v>
      </c>
      <c r="AH316" s="72">
        <f>IFERROR(+VLOOKUP(A316,'Base de Datos'!$A$1:$G$100,6,0),0)</f>
        <v>19631093.68</v>
      </c>
      <c r="AI316" s="72">
        <f>IFERROR(+VLOOKUP(A316,'Base de Datos'!$A$1:$H$100,8,0),0)</f>
        <v>0</v>
      </c>
      <c r="AJ316" s="363">
        <f t="shared" si="372"/>
        <v>29446640.500000007</v>
      </c>
      <c r="AK316" s="549">
        <f t="shared" si="373"/>
        <v>29446640.500000007</v>
      </c>
      <c r="AL316" s="521">
        <f t="shared" si="367"/>
        <v>0.75</v>
      </c>
      <c r="AM316" s="72">
        <f>IFERROR(+VLOOKUP(A316,'Base de Datos'!$A$1:$N$84,11,0),0)</f>
        <v>0</v>
      </c>
      <c r="AN316" s="838">
        <f t="shared" si="368"/>
        <v>0.58333333322013414</v>
      </c>
      <c r="AV316" s="813">
        <v>43833172</v>
      </c>
      <c r="AW316" s="802">
        <f t="shared" si="345"/>
        <v>-14386531.499999993</v>
      </c>
      <c r="AX316" s="802">
        <f t="shared" si="346"/>
        <v>-14386531.499999993</v>
      </c>
    </row>
    <row r="317" spans="1:50" ht="21.6" customHeight="1" x14ac:dyDescent="0.35">
      <c r="A317" s="502" t="s">
        <v>304</v>
      </c>
      <c r="B317" s="815" t="s">
        <v>693</v>
      </c>
      <c r="C317" s="818">
        <v>63612600</v>
      </c>
      <c r="D317" s="427">
        <v>0</v>
      </c>
      <c r="E317" s="85"/>
      <c r="F317" s="85"/>
      <c r="G317" s="85"/>
      <c r="H317" s="85"/>
      <c r="I317" s="361">
        <f t="shared" si="371"/>
        <v>63612600</v>
      </c>
      <c r="J317" s="428"/>
      <c r="K317" s="428"/>
      <c r="L317" s="363">
        <v>0</v>
      </c>
      <c r="M317" s="429"/>
      <c r="N317" s="428"/>
      <c r="O317" s="428"/>
      <c r="P317" s="124">
        <v>0</v>
      </c>
      <c r="Q317" s="124"/>
      <c r="R317" s="428"/>
      <c r="S317" s="428"/>
      <c r="T317" s="428"/>
      <c r="U317" s="428"/>
      <c r="V317" s="430"/>
      <c r="W317" s="434"/>
      <c r="X317" s="430"/>
      <c r="Y317" s="434"/>
      <c r="Z317" s="430"/>
      <c r="AA317" s="434"/>
      <c r="AB317" s="434"/>
      <c r="AC317" s="434"/>
      <c r="AD317" s="431">
        <f t="shared" si="369"/>
        <v>0</v>
      </c>
      <c r="AE317" s="431">
        <f t="shared" si="364"/>
        <v>0</v>
      </c>
      <c r="AF317" s="363">
        <f t="shared" si="365"/>
        <v>63612600</v>
      </c>
      <c r="AG317" s="692">
        <f>IFERROR(+VLOOKUP(A317,'Base de Datos'!$A$1:$G$100,7,0),0)</f>
        <v>34974335.579999998</v>
      </c>
      <c r="AH317" s="72">
        <f>IFERROR(+VLOOKUP(A317,'Base de Datos'!$A$1:$G$100,6,0),0)</f>
        <v>13033833.43</v>
      </c>
      <c r="AI317" s="72">
        <f>IFERROR(+VLOOKUP(A317,'Base de Datos'!$A$1:$H$100,8,0),0)</f>
        <v>0</v>
      </c>
      <c r="AJ317" s="363">
        <f t="shared" si="372"/>
        <v>15604430.990000002</v>
      </c>
      <c r="AK317" s="549">
        <f t="shared" si="373"/>
        <v>15604430.990000002</v>
      </c>
      <c r="AL317" s="521">
        <f t="shared" si="367"/>
        <v>0.7546959094581891</v>
      </c>
      <c r="AM317" s="72">
        <f>IFERROR(+VLOOKUP(A317,'Base de Datos'!$A$1:$N$84,11,0),0)</f>
        <v>0</v>
      </c>
      <c r="AN317" s="838">
        <f t="shared" si="368"/>
        <v>0.54980201375199245</v>
      </c>
      <c r="AV317" s="813">
        <v>34200130</v>
      </c>
      <c r="AW317" s="802">
        <f t="shared" si="345"/>
        <v>-18595699.009999998</v>
      </c>
      <c r="AX317" s="802">
        <f t="shared" si="346"/>
        <v>-18595699.009999998</v>
      </c>
    </row>
    <row r="318" spans="1:50" ht="26.25" hidden="1" customHeight="1" x14ac:dyDescent="0.35">
      <c r="A318" s="502" t="s">
        <v>305</v>
      </c>
      <c r="B318" s="354" t="s">
        <v>306</v>
      </c>
      <c r="C318" s="435">
        <v>0</v>
      </c>
      <c r="D318" s="427">
        <v>0</v>
      </c>
      <c r="E318" s="85"/>
      <c r="F318" s="85"/>
      <c r="G318" s="85"/>
      <c r="H318" s="85"/>
      <c r="I318" s="361">
        <f t="shared" si="371"/>
        <v>0</v>
      </c>
      <c r="J318" s="428"/>
      <c r="K318" s="428"/>
      <c r="L318" s="429"/>
      <c r="M318" s="429"/>
      <c r="N318" s="428"/>
      <c r="O318" s="428"/>
      <c r="P318" s="124"/>
      <c r="Q318" s="124"/>
      <c r="R318" s="428"/>
      <c r="S318" s="428"/>
      <c r="T318" s="428"/>
      <c r="U318" s="428"/>
      <c r="V318" s="430"/>
      <c r="W318" s="434">
        <v>0</v>
      </c>
      <c r="X318" s="430"/>
      <c r="Y318" s="434">
        <v>0</v>
      </c>
      <c r="Z318" s="430"/>
      <c r="AA318" s="434">
        <v>0</v>
      </c>
      <c r="AB318" s="434"/>
      <c r="AC318" s="434"/>
      <c r="AD318" s="431">
        <f>J318+L318+N318+P318+R318+V318+T318</f>
        <v>0</v>
      </c>
      <c r="AE318" s="431">
        <f>K318+M318+O318+Q318+S318+V318+U318</f>
        <v>0</v>
      </c>
      <c r="AF318" s="363">
        <f t="shared" si="365"/>
        <v>0</v>
      </c>
      <c r="AG318" s="435">
        <v>0</v>
      </c>
      <c r="AH318" s="364">
        <v>0</v>
      </c>
      <c r="AI318" s="363">
        <f>IFERROR(+VLOOKUP(A318,'Base de Datos'!$A$1:$G$84,8,0),0)</f>
        <v>0</v>
      </c>
      <c r="AJ318" s="363">
        <f t="shared" si="370"/>
        <v>0</v>
      </c>
      <c r="AK318" s="365">
        <f t="shared" si="373"/>
        <v>0</v>
      </c>
      <c r="AL318" s="532"/>
      <c r="AM318" s="364">
        <v>0</v>
      </c>
      <c r="AN318" s="839"/>
      <c r="AW318" s="802">
        <f t="shared" si="345"/>
        <v>0</v>
      </c>
      <c r="AX318" s="802">
        <f t="shared" si="346"/>
        <v>0</v>
      </c>
    </row>
    <row r="319" spans="1:50" ht="14.25" hidden="1" customHeight="1" x14ac:dyDescent="0.35">
      <c r="A319" s="502" t="s">
        <v>307</v>
      </c>
      <c r="B319" s="354" t="s">
        <v>308</v>
      </c>
      <c r="C319" s="435"/>
      <c r="D319" s="432">
        <v>0</v>
      </c>
      <c r="E319" s="85"/>
      <c r="F319" s="85"/>
      <c r="G319" s="85"/>
      <c r="H319" s="85"/>
      <c r="I319" s="361">
        <f t="shared" si="371"/>
        <v>0</v>
      </c>
      <c r="J319" s="428"/>
      <c r="K319" s="428"/>
      <c r="L319" s="429"/>
      <c r="M319" s="429"/>
      <c r="N319" s="428"/>
      <c r="O319" s="428"/>
      <c r="P319" s="430"/>
      <c r="Q319" s="430"/>
      <c r="R319" s="428"/>
      <c r="S319" s="428"/>
      <c r="T319" s="428"/>
      <c r="U319" s="428"/>
      <c r="V319" s="430"/>
      <c r="W319" s="434"/>
      <c r="X319" s="430"/>
      <c r="Y319" s="434"/>
      <c r="Z319" s="430"/>
      <c r="AA319" s="434"/>
      <c r="AB319" s="434"/>
      <c r="AC319" s="434"/>
      <c r="AD319" s="431">
        <f>J319+L319+N319+P319+R319+V319+T319</f>
        <v>0</v>
      </c>
      <c r="AE319" s="431">
        <f>K319+M319+O319+Q319+S319+V319</f>
        <v>0</v>
      </c>
      <c r="AF319" s="363">
        <f t="shared" si="365"/>
        <v>0</v>
      </c>
      <c r="AG319" s="435"/>
      <c r="AH319" s="364"/>
      <c r="AI319" s="363">
        <f>IFERROR(+VLOOKUP(A319,'Base de Datos'!$A$1:$G$84,8,0),0)</f>
        <v>0</v>
      </c>
      <c r="AJ319" s="363">
        <f t="shared" si="370"/>
        <v>0</v>
      </c>
      <c r="AK319" s="365">
        <f t="shared" si="373"/>
        <v>0</v>
      </c>
      <c r="AL319" s="532" t="s">
        <v>0</v>
      </c>
      <c r="AM319" s="364"/>
      <c r="AN319" s="839"/>
      <c r="AW319" s="802">
        <f t="shared" si="345"/>
        <v>0</v>
      </c>
      <c r="AX319" s="802">
        <f t="shared" si="346"/>
        <v>0</v>
      </c>
    </row>
    <row r="320" spans="1:50" ht="26.25" hidden="1" customHeight="1" x14ac:dyDescent="0.35">
      <c r="A320" s="502" t="s">
        <v>716</v>
      </c>
      <c r="B320" s="354" t="s">
        <v>717</v>
      </c>
      <c r="C320" s="435">
        <v>0</v>
      </c>
      <c r="D320" s="432">
        <v>0</v>
      </c>
      <c r="E320" s="85"/>
      <c r="F320" s="85"/>
      <c r="G320" s="85"/>
      <c r="H320" s="85"/>
      <c r="I320" s="361">
        <f t="shared" si="371"/>
        <v>0</v>
      </c>
      <c r="J320" s="428"/>
      <c r="K320" s="428"/>
      <c r="L320" s="429"/>
      <c r="M320" s="429"/>
      <c r="N320" s="428"/>
      <c r="O320" s="428"/>
      <c r="P320" s="430"/>
      <c r="Q320" s="430"/>
      <c r="R320" s="428"/>
      <c r="S320" s="428"/>
      <c r="T320" s="515"/>
      <c r="U320" s="428"/>
      <c r="V320" s="430"/>
      <c r="W320" s="434">
        <v>0</v>
      </c>
      <c r="X320" s="430"/>
      <c r="Y320" s="434">
        <v>0</v>
      </c>
      <c r="Z320" s="430"/>
      <c r="AA320" s="434">
        <v>0</v>
      </c>
      <c r="AB320" s="434"/>
      <c r="AC320" s="434"/>
      <c r="AD320" s="431">
        <f>J320+L320+N320+P320+R320+V320+T320</f>
        <v>0</v>
      </c>
      <c r="AE320" s="431">
        <f>K320+M320+O320+Q320+S320+V320</f>
        <v>0</v>
      </c>
      <c r="AF320" s="363">
        <f t="shared" si="365"/>
        <v>0</v>
      </c>
      <c r="AG320" s="435">
        <v>0</v>
      </c>
      <c r="AH320" s="364">
        <v>0</v>
      </c>
      <c r="AI320" s="363">
        <f>IFERROR(+VLOOKUP(A320,'Base de Datos'!$A$1:$G$84,8,0),0)</f>
        <v>0</v>
      </c>
      <c r="AJ320" s="363">
        <f t="shared" si="370"/>
        <v>0</v>
      </c>
      <c r="AK320" s="365">
        <f t="shared" si="373"/>
        <v>0</v>
      </c>
      <c r="AL320" s="532">
        <v>0</v>
      </c>
      <c r="AM320" s="364">
        <v>0</v>
      </c>
      <c r="AN320" s="839">
        <v>0</v>
      </c>
      <c r="AW320" s="802">
        <f t="shared" si="345"/>
        <v>0</v>
      </c>
      <c r="AX320" s="802">
        <f t="shared" si="346"/>
        <v>0</v>
      </c>
    </row>
    <row r="321" spans="1:51" ht="13.8" thickBot="1" x14ac:dyDescent="0.4">
      <c r="A321" s="420"/>
      <c r="B321" s="332"/>
      <c r="C321" s="424">
        <f>SUM(C309:C320)</f>
        <v>1771022378</v>
      </c>
      <c r="D321" s="425">
        <f>SUM(D309:D320)</f>
        <v>0</v>
      </c>
      <c r="I321" s="426">
        <f>SUM(I309:I320)</f>
        <v>1771022378</v>
      </c>
      <c r="J321" s="426">
        <f t="shared" ref="J321:AE321" si="374">SUM(J309:J320)</f>
        <v>0</v>
      </c>
      <c r="K321" s="426">
        <f t="shared" si="374"/>
        <v>20115892.859999999</v>
      </c>
      <c r="L321" s="426">
        <f t="shared" si="374"/>
        <v>0</v>
      </c>
      <c r="M321" s="426">
        <f t="shared" si="374"/>
        <v>0</v>
      </c>
      <c r="N321" s="426">
        <f t="shared" si="374"/>
        <v>0</v>
      </c>
      <c r="O321" s="426">
        <f t="shared" si="374"/>
        <v>68000000</v>
      </c>
      <c r="P321" s="426">
        <f t="shared" si="374"/>
        <v>0</v>
      </c>
      <c r="Q321" s="426">
        <f t="shared" si="374"/>
        <v>0</v>
      </c>
      <c r="R321" s="426">
        <f t="shared" si="374"/>
        <v>0</v>
      </c>
      <c r="S321" s="426">
        <f t="shared" si="374"/>
        <v>0</v>
      </c>
      <c r="T321" s="426">
        <f>SUM(T309:T320)</f>
        <v>0</v>
      </c>
      <c r="U321" s="426">
        <f>SUM(U309:U320)</f>
        <v>0</v>
      </c>
      <c r="V321" s="426">
        <f t="shared" si="374"/>
        <v>0</v>
      </c>
      <c r="W321" s="426">
        <f t="shared" si="374"/>
        <v>0</v>
      </c>
      <c r="X321" s="426">
        <f t="shared" ref="X321:AA321" si="375">SUM(X309:X320)</f>
        <v>0</v>
      </c>
      <c r="Y321" s="426">
        <f t="shared" si="375"/>
        <v>0</v>
      </c>
      <c r="Z321" s="426">
        <f t="shared" si="375"/>
        <v>0</v>
      </c>
      <c r="AA321" s="426">
        <f t="shared" si="375"/>
        <v>0</v>
      </c>
      <c r="AB321" s="426"/>
      <c r="AC321" s="426"/>
      <c r="AD321" s="426">
        <f t="shared" si="374"/>
        <v>0</v>
      </c>
      <c r="AE321" s="426">
        <f t="shared" si="374"/>
        <v>88115892.859999999</v>
      </c>
      <c r="AF321" s="426">
        <f>SUM(AF309:AF320)</f>
        <v>1682906485.1399999</v>
      </c>
      <c r="AG321" s="112">
        <f>SUM(AG309:AG320)</f>
        <v>932018069.69999993</v>
      </c>
      <c r="AH321" s="112">
        <f>SUM(AH309:AH320)</f>
        <v>378122585.14000005</v>
      </c>
      <c r="AI321" s="112">
        <f>SUM(AI309:AI320)</f>
        <v>0</v>
      </c>
      <c r="AJ321" s="363">
        <f>+AK321+AI321</f>
        <v>372765830.29999995</v>
      </c>
      <c r="AK321" s="517">
        <f>SUM(AK309:AK320)</f>
        <v>372765830.29999995</v>
      </c>
      <c r="AL321" s="520"/>
      <c r="AM321" s="112">
        <f>SUM(AM309:AM320)</f>
        <v>3.9</v>
      </c>
      <c r="AN321" s="840"/>
      <c r="AP321" s="520"/>
      <c r="AQ321" s="520"/>
      <c r="AR321" s="520"/>
      <c r="AS321" s="520"/>
      <c r="AT321" s="520"/>
      <c r="AU321" s="520"/>
      <c r="AV321" s="100">
        <f>SUM(AV309:AV317)</f>
        <v>949332123</v>
      </c>
      <c r="AW321" s="802">
        <f t="shared" si="345"/>
        <v>-576566292.70000005</v>
      </c>
      <c r="AX321" s="802">
        <f t="shared" si="346"/>
        <v>-576566292.70000005</v>
      </c>
    </row>
    <row r="322" spans="1:51" ht="13.8" thickBot="1" x14ac:dyDescent="0.4">
      <c r="A322" s="421"/>
      <c r="B322" s="355"/>
      <c r="C322" s="356"/>
      <c r="D322" s="357"/>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37"/>
      <c r="AO322" s="519"/>
      <c r="AP322" s="519"/>
      <c r="AQ322" s="519"/>
      <c r="AR322" s="519"/>
      <c r="AS322" s="519"/>
      <c r="AT322" s="519"/>
      <c r="AU322" s="519"/>
      <c r="AW322" s="802">
        <f t="shared" si="345"/>
        <v>0</v>
      </c>
      <c r="AX322" s="802">
        <f t="shared" si="346"/>
        <v>0</v>
      </c>
    </row>
    <row r="323" spans="1:51" ht="15" thickBot="1" x14ac:dyDescent="0.4">
      <c r="A323" s="887" t="s">
        <v>483</v>
      </c>
      <c r="B323" s="888"/>
      <c r="C323" s="901"/>
      <c r="D323" s="902"/>
      <c r="AD323" s="3"/>
      <c r="AF323" s="399"/>
      <c r="AG323" s="399"/>
      <c r="AH323" s="399"/>
      <c r="AI323" s="399"/>
      <c r="AJ323" s="399"/>
      <c r="AK323" s="399"/>
      <c r="AL323" s="399"/>
      <c r="AM323" s="399"/>
      <c r="AN323" s="841"/>
      <c r="AW323" s="802">
        <f t="shared" si="345"/>
        <v>0</v>
      </c>
      <c r="AX323" s="802">
        <f t="shared" si="346"/>
        <v>0</v>
      </c>
    </row>
    <row r="324" spans="1:51" ht="24.6" x14ac:dyDescent="0.35">
      <c r="A324" s="503" t="s">
        <v>471</v>
      </c>
      <c r="B324" s="331" t="s">
        <v>472</v>
      </c>
      <c r="C324" s="818">
        <v>61925072</v>
      </c>
      <c r="D324" s="275">
        <v>0</v>
      </c>
      <c r="I324" s="361">
        <f>C324+D324</f>
        <v>61925072</v>
      </c>
      <c r="J324" s="515">
        <v>20000000</v>
      </c>
      <c r="K324" s="515"/>
      <c r="L324" s="433">
        <v>20000000</v>
      </c>
      <c r="M324" s="433"/>
      <c r="N324" s="428"/>
      <c r="O324" s="428"/>
      <c r="P324" s="126">
        <v>0</v>
      </c>
      <c r="Q324" s="189"/>
      <c r="R324" s="516"/>
      <c r="S324" s="60"/>
      <c r="T324" s="516"/>
      <c r="U324" s="60"/>
      <c r="V324" s="674">
        <v>0</v>
      </c>
      <c r="W324" s="44">
        <v>0</v>
      </c>
      <c r="X324" s="674"/>
      <c r="Y324" s="44">
        <v>0</v>
      </c>
      <c r="Z324" s="674">
        <v>0</v>
      </c>
      <c r="AA324" s="44"/>
      <c r="AB324" s="44"/>
      <c r="AC324" s="44"/>
      <c r="AD324" s="431">
        <f t="shared" ref="AD324:AD325" si="376">J324+L324+N324+P324+R324+V324+T324+X324+Z324</f>
        <v>40000000</v>
      </c>
      <c r="AE324" s="431">
        <f t="shared" ref="AE324" si="377">K324+M324+O324+Q324+S324+U324+W324+Y324+AA324</f>
        <v>0</v>
      </c>
      <c r="AF324" s="363">
        <f>I324+AD324-AE324</f>
        <v>101925072</v>
      </c>
      <c r="AG324" s="423">
        <f>IFERROR(+VLOOKUP(A324,'Base de Datos'!$A$1:$G$84,7,0),0)</f>
        <v>0</v>
      </c>
      <c r="AH324" s="363">
        <f>IFERROR(+VLOOKUP(A324,'Base de Datos'!$A$1:$G$84,6,0),0)</f>
        <v>0</v>
      </c>
      <c r="AI324" s="363">
        <f>IFERROR(+VLOOKUP(A324,'Base de Datos'!$A$1:$G$84,8,0),0)</f>
        <v>0</v>
      </c>
      <c r="AJ324" s="363">
        <f t="shared" ref="AJ324" si="378">+AK324-AI324</f>
        <v>101925072</v>
      </c>
      <c r="AK324" s="365">
        <f t="shared" ref="AK324" si="379">AF324-AG324-AH324</f>
        <v>101925072</v>
      </c>
      <c r="AL324" s="521">
        <f t="shared" ref="AL324:AL325" si="380">IFERROR(((AF324-AK324)/AF324),0)</f>
        <v>0</v>
      </c>
      <c r="AM324" s="72">
        <f>IFERROR(+VLOOKUP(A324,'Base de Datos'!$A$1:$N$84,11,0),0)</f>
        <v>0</v>
      </c>
      <c r="AN324" s="838">
        <f t="shared" ref="AN324:AN325" si="381">IFERROR(+(AG324/AF324),0)</f>
        <v>0</v>
      </c>
      <c r="AV324" s="100">
        <v>0</v>
      </c>
      <c r="AW324" s="802">
        <f t="shared" si="345"/>
        <v>101925072</v>
      </c>
      <c r="AX324" s="802">
        <f t="shared" si="346"/>
        <v>101925072</v>
      </c>
    </row>
    <row r="325" spans="1:51" ht="13.8" thickBot="1" x14ac:dyDescent="0.4">
      <c r="A325" s="503" t="s">
        <v>473</v>
      </c>
      <c r="B325" s="331" t="s">
        <v>687</v>
      </c>
      <c r="C325" s="504"/>
      <c r="D325" s="274">
        <v>0</v>
      </c>
      <c r="I325" s="361">
        <f>C325+D325</f>
        <v>0</v>
      </c>
      <c r="J325" s="428"/>
      <c r="K325" s="428"/>
      <c r="L325" s="429"/>
      <c r="M325" s="433">
        <v>20000000</v>
      </c>
      <c r="N325" s="428"/>
      <c r="O325" s="428"/>
      <c r="P325" s="116">
        <v>0</v>
      </c>
      <c r="Q325" s="117"/>
      <c r="R325" s="120"/>
      <c r="S325" s="60"/>
      <c r="T325" s="120"/>
      <c r="U325" s="60"/>
      <c r="V325" s="116"/>
      <c r="W325" s="44"/>
      <c r="X325" s="116"/>
      <c r="Y325" s="44"/>
      <c r="Z325" s="116"/>
      <c r="AA325" s="44"/>
      <c r="AB325" s="44"/>
      <c r="AC325" s="44"/>
      <c r="AD325" s="431">
        <f t="shared" si="376"/>
        <v>0</v>
      </c>
      <c r="AE325" s="76">
        <f>K325+M325+O325+Q325+S325+W325+U325</f>
        <v>20000000</v>
      </c>
      <c r="AF325" s="363">
        <f>I325+AD325-AE325</f>
        <v>-20000000</v>
      </c>
      <c r="AG325" s="755">
        <f>IFERROR(+VLOOKUP(A325,'Base de Datos'!$A$1:$G$84,7,0),0)</f>
        <v>0</v>
      </c>
      <c r="AH325" s="363">
        <f>IFERROR(+VLOOKUP(A325,'Base de Datos'!$A$1:$G$84,6,0),0)</f>
        <v>0</v>
      </c>
      <c r="AI325" s="363">
        <f>IFERROR(+VLOOKUP(A325,'Base de Datos'!$A$1:$G$84,8,0),0)</f>
        <v>0</v>
      </c>
      <c r="AJ325" s="364">
        <f>+AK325+AI325</f>
        <v>-20000000</v>
      </c>
      <c r="AK325" s="365">
        <f>AF325-AG325-AH325</f>
        <v>-20000000</v>
      </c>
      <c r="AL325" s="521">
        <f t="shared" si="380"/>
        <v>0</v>
      </c>
      <c r="AM325" s="72">
        <f>IFERROR(+VLOOKUP(A325,'Base de Datos'!$A$1:$N$84,11,0),0)</f>
        <v>0</v>
      </c>
      <c r="AN325" s="838">
        <f t="shared" si="381"/>
        <v>0</v>
      </c>
      <c r="AV325" s="100">
        <v>8584200</v>
      </c>
      <c r="AW325" s="802">
        <f t="shared" si="345"/>
        <v>-28584200</v>
      </c>
      <c r="AX325" s="802">
        <f t="shared" si="346"/>
        <v>-28584200</v>
      </c>
    </row>
    <row r="326" spans="1:51" ht="15" hidden="1" customHeight="1" thickBot="1" x14ac:dyDescent="0.4">
      <c r="A326" s="503" t="s">
        <v>578</v>
      </c>
      <c r="B326" s="331" t="s">
        <v>498</v>
      </c>
      <c r="C326" s="324">
        <v>0</v>
      </c>
      <c r="D326" s="274">
        <v>0</v>
      </c>
      <c r="I326" s="113">
        <v>0</v>
      </c>
      <c r="J326" s="121"/>
      <c r="K326" s="122"/>
      <c r="L326" s="114"/>
      <c r="M326" s="115"/>
      <c r="N326" s="121"/>
      <c r="O326" s="122"/>
      <c r="P326" s="118"/>
      <c r="Q326" s="119"/>
      <c r="R326" s="121">
        <v>0</v>
      </c>
      <c r="S326" s="122"/>
      <c r="T326" s="121">
        <v>0</v>
      </c>
      <c r="U326" s="122"/>
      <c r="V326" s="118"/>
      <c r="W326" s="127">
        <v>0</v>
      </c>
      <c r="X326" s="118"/>
      <c r="Y326" s="127">
        <v>0</v>
      </c>
      <c r="Z326" s="118"/>
      <c r="AA326" s="127">
        <v>0</v>
      </c>
      <c r="AB326" s="690"/>
      <c r="AC326" s="690"/>
      <c r="AD326" s="63">
        <f>J326+L326+N326+P326+R326+W326+T326</f>
        <v>0</v>
      </c>
      <c r="AE326" s="76">
        <f>K326+M326+O326+Q326+S326+V326+U326</f>
        <v>0</v>
      </c>
      <c r="AF326" s="363">
        <f>I326+AD326-AE326</f>
        <v>0</v>
      </c>
      <c r="AG326" s="295">
        <f>IFERROR(+VLOOKUP(A326,'Base de Datos'!$A$1:$G$84,7,0),0)</f>
        <v>0</v>
      </c>
      <c r="AH326" s="363">
        <f>IFERROR(+VLOOKUP(A326,'Base de Datos'!$A$1:$G$84,6,0),0)</f>
        <v>0</v>
      </c>
      <c r="AI326" s="363">
        <f>IFERROR(+VLOOKUP(A326,'Base de Datos'!$A$1:$G$84,8,0),0)</f>
        <v>0</v>
      </c>
      <c r="AJ326" s="364">
        <f>+AK326+AI326</f>
        <v>0</v>
      </c>
      <c r="AK326" s="365">
        <f>AF326-AG326-AH326</f>
        <v>0</v>
      </c>
      <c r="AL326" s="533" t="s">
        <v>0</v>
      </c>
      <c r="AM326" s="363">
        <f>IFERROR(+VLOOKUP(F326,'Base de Datos'!$A$1:$G$84,6,0),0)</f>
        <v>0</v>
      </c>
      <c r="AN326" s="838" t="s">
        <v>0</v>
      </c>
      <c r="AW326" s="802">
        <f t="shared" si="345"/>
        <v>0</v>
      </c>
      <c r="AX326" s="802">
        <f t="shared" si="346"/>
        <v>0</v>
      </c>
    </row>
    <row r="327" spans="1:51" ht="13.8" thickBot="1" x14ac:dyDescent="0.4">
      <c r="A327" s="420"/>
      <c r="B327" s="332"/>
      <c r="C327" s="333">
        <f>C324+C325</f>
        <v>61925072</v>
      </c>
      <c r="D327" s="273">
        <f>SUM(D324:D326)</f>
        <v>0</v>
      </c>
      <c r="I327" s="111">
        <f>SUM(I324:I326)</f>
        <v>61925072</v>
      </c>
      <c r="J327" s="111">
        <f t="shared" ref="J327:AE327" si="382">SUM(J316:J326)</f>
        <v>20000000</v>
      </c>
      <c r="K327" s="111">
        <f t="shared" si="382"/>
        <v>20115892.859999999</v>
      </c>
      <c r="L327" s="111">
        <f>SUM(L324:L326)</f>
        <v>20000000</v>
      </c>
      <c r="M327" s="111">
        <f t="shared" si="382"/>
        <v>20000000</v>
      </c>
      <c r="N327" s="111">
        <f t="shared" si="382"/>
        <v>0</v>
      </c>
      <c r="O327" s="111">
        <f t="shared" si="382"/>
        <v>68000000</v>
      </c>
      <c r="P327" s="111">
        <f>SUM(P324:P326)</f>
        <v>0</v>
      </c>
      <c r="Q327" s="111">
        <f t="shared" si="382"/>
        <v>0</v>
      </c>
      <c r="R327" s="111">
        <f t="shared" si="382"/>
        <v>0</v>
      </c>
      <c r="S327" s="111">
        <f t="shared" si="382"/>
        <v>0</v>
      </c>
      <c r="T327" s="111">
        <f>SUM(T324:T326)</f>
        <v>0</v>
      </c>
      <c r="U327" s="111">
        <f>SUM(U316:U326)</f>
        <v>0</v>
      </c>
      <c r="V327" s="111">
        <f t="shared" si="382"/>
        <v>0</v>
      </c>
      <c r="W327" s="111">
        <f t="shared" si="382"/>
        <v>0</v>
      </c>
      <c r="X327" s="111">
        <f t="shared" ref="X327:AA327" si="383">SUM(X316:X326)</f>
        <v>0</v>
      </c>
      <c r="Y327" s="111">
        <f t="shared" si="383"/>
        <v>0</v>
      </c>
      <c r="Z327" s="111">
        <f t="shared" si="383"/>
        <v>0</v>
      </c>
      <c r="AA327" s="111">
        <f t="shared" si="383"/>
        <v>0</v>
      </c>
      <c r="AB327" s="111"/>
      <c r="AC327" s="111"/>
      <c r="AD327" s="111">
        <f t="shared" si="382"/>
        <v>40000000</v>
      </c>
      <c r="AE327" s="362">
        <f t="shared" si="382"/>
        <v>108115892.86</v>
      </c>
      <c r="AF327" s="361">
        <f>SUM(AF324:AF326)</f>
        <v>81925072</v>
      </c>
      <c r="AG327" s="364">
        <f>SUM(AG324:AG326)</f>
        <v>0</v>
      </c>
      <c r="AH327" s="364">
        <f>SUM(AH324:AH326)</f>
        <v>0</v>
      </c>
      <c r="AI327" s="363">
        <f>IFERROR(+VLOOKUP(A327,'Base de Datos'!$A$1:$G$84,8,0),0)</f>
        <v>0</v>
      </c>
      <c r="AJ327" s="364">
        <f>+AK327+AI327</f>
        <v>81925072</v>
      </c>
      <c r="AK327" s="366">
        <f>SUM(AK324:AK326)</f>
        <v>81925072</v>
      </c>
      <c r="AL327" s="520"/>
      <c r="AM327" s="364">
        <f>SUM(AM324:AM326)</f>
        <v>0</v>
      </c>
      <c r="AN327" s="840"/>
      <c r="AV327" s="100">
        <f>SUM(AV324:AV326)</f>
        <v>8584200</v>
      </c>
      <c r="AW327" s="802">
        <f t="shared" si="345"/>
        <v>73340872</v>
      </c>
      <c r="AX327" s="802">
        <f t="shared" si="346"/>
        <v>73340872</v>
      </c>
    </row>
    <row r="328" spans="1:51" ht="13.2" x14ac:dyDescent="0.35">
      <c r="AD328" s="1" t="s">
        <v>0</v>
      </c>
      <c r="AM328" s="519"/>
      <c r="AO328" s="519"/>
      <c r="AP328" s="519"/>
      <c r="AQ328" s="519"/>
      <c r="AR328" s="519"/>
      <c r="AS328" s="519"/>
      <c r="AT328" s="519"/>
      <c r="AU328" s="519"/>
      <c r="AW328" s="100">
        <f>SUM(AW11:AW325)</f>
        <v>-3245785113.2400007</v>
      </c>
      <c r="AX328" s="802">
        <f>SUM(AX11:AX327)</f>
        <v>-2746383150.5400009</v>
      </c>
      <c r="AY328" s="100"/>
    </row>
    <row r="329" spans="1:51" x14ac:dyDescent="0.2">
      <c r="B329" s="1" t="s">
        <v>481</v>
      </c>
      <c r="C329" s="3">
        <f>C321+C327</f>
        <v>1832947450</v>
      </c>
      <c r="D329" s="3">
        <f>D321+D327</f>
        <v>0</v>
      </c>
      <c r="I329" s="3">
        <f>I321+I327</f>
        <v>1832947450</v>
      </c>
      <c r="AF329" s="3">
        <f>AF321+AF327</f>
        <v>1764831557.1399999</v>
      </c>
      <c r="AK329" s="3">
        <f>AK321+AK327</f>
        <v>454690902.29999995</v>
      </c>
      <c r="AM329" s="519"/>
      <c r="AO329" s="519"/>
      <c r="AP329" s="519"/>
      <c r="AQ329" s="519"/>
      <c r="AR329" s="519"/>
      <c r="AS329" s="519"/>
      <c r="AT329" s="519"/>
      <c r="AU329" s="519"/>
    </row>
    <row r="330" spans="1:51" x14ac:dyDescent="0.2">
      <c r="B330" s="1" t="s">
        <v>482</v>
      </c>
      <c r="C330" s="3">
        <f>C329-C309-C310</f>
        <v>1802897473</v>
      </c>
      <c r="D330" s="3">
        <f>D329-D309-D310</f>
        <v>0</v>
      </c>
      <c r="I330" s="3">
        <f>I329-I309-I310</f>
        <v>1802897473</v>
      </c>
      <c r="AF330" s="3">
        <f>AF329-AF309-AF310</f>
        <v>1734781580.1399999</v>
      </c>
      <c r="AK330" s="3">
        <f>AK329-AK309-AK310</f>
        <v>454350350.29999995</v>
      </c>
      <c r="AM330" s="519"/>
      <c r="AO330" s="519"/>
      <c r="AP330" s="519"/>
      <c r="AQ330" s="519"/>
      <c r="AR330" s="519"/>
      <c r="AS330" s="519"/>
      <c r="AT330" s="519"/>
      <c r="AU330" s="519"/>
    </row>
    <row r="331" spans="1:51" x14ac:dyDescent="0.2">
      <c r="C331" s="3" t="s">
        <v>0</v>
      </c>
      <c r="AM331" s="519"/>
      <c r="AO331" s="519"/>
      <c r="AP331" s="519"/>
      <c r="AQ331" s="519"/>
      <c r="AR331" s="519"/>
      <c r="AS331" s="519"/>
      <c r="AT331" s="519"/>
      <c r="AU331" s="519"/>
    </row>
    <row r="332" spans="1:51" x14ac:dyDescent="0.2">
      <c r="B332" s="1" t="s">
        <v>0</v>
      </c>
      <c r="AF332" s="100"/>
      <c r="AM332" s="519"/>
      <c r="AO332" s="519"/>
      <c r="AP332" s="519"/>
      <c r="AQ332" s="519"/>
      <c r="AR332" s="519"/>
      <c r="AS332" s="519"/>
      <c r="AT332" s="519"/>
      <c r="AU332" s="519"/>
    </row>
    <row r="333" spans="1:51" x14ac:dyDescent="0.2">
      <c r="AF333" s="100"/>
      <c r="AM333" s="519"/>
      <c r="AO333" s="519"/>
      <c r="AP333" s="519"/>
      <c r="AQ333" s="519"/>
      <c r="AR333" s="519"/>
      <c r="AS333" s="519"/>
      <c r="AT333" s="519"/>
      <c r="AU333" s="519"/>
    </row>
    <row r="334" spans="1:51" x14ac:dyDescent="0.2">
      <c r="AF334" s="100"/>
      <c r="AM334" s="519"/>
      <c r="AO334" s="519"/>
      <c r="AP334" s="519"/>
      <c r="AQ334" s="519"/>
      <c r="AR334" s="519"/>
      <c r="AS334" s="519"/>
      <c r="AT334" s="519"/>
      <c r="AU334" s="519"/>
    </row>
    <row r="335" spans="1:51" x14ac:dyDescent="0.2">
      <c r="AM335" s="519"/>
      <c r="AO335" s="519"/>
      <c r="AP335" s="519"/>
      <c r="AQ335" s="519"/>
      <c r="AR335" s="519"/>
      <c r="AS335" s="519"/>
      <c r="AT335" s="519"/>
      <c r="AU335" s="519"/>
    </row>
    <row r="336" spans="1:51" x14ac:dyDescent="0.2">
      <c r="AF336" s="125"/>
      <c r="AM336" s="519"/>
      <c r="AO336" s="519"/>
      <c r="AP336" s="519"/>
      <c r="AQ336" s="519"/>
      <c r="AR336" s="519"/>
      <c r="AS336" s="519"/>
      <c r="AT336" s="519"/>
      <c r="AU336" s="519"/>
    </row>
    <row r="337" spans="39:47" x14ac:dyDescent="0.2">
      <c r="AM337" s="519"/>
      <c r="AO337" s="519"/>
      <c r="AP337" s="519"/>
      <c r="AQ337" s="519"/>
      <c r="AR337" s="519"/>
      <c r="AS337" s="519"/>
      <c r="AT337" s="519"/>
      <c r="AU337" s="519"/>
    </row>
    <row r="338" spans="39:47" x14ac:dyDescent="0.2">
      <c r="AM338" s="519"/>
      <c r="AO338" s="519"/>
      <c r="AP338" s="519"/>
      <c r="AQ338" s="519"/>
      <c r="AR338" s="519"/>
      <c r="AS338" s="519"/>
      <c r="AT338" s="519"/>
      <c r="AU338" s="519"/>
    </row>
    <row r="339" spans="39:47" x14ac:dyDescent="0.2">
      <c r="AM339" s="519"/>
      <c r="AO339" s="519"/>
      <c r="AP339" s="519"/>
      <c r="AQ339" s="519"/>
      <c r="AR339" s="519"/>
      <c r="AS339" s="519"/>
      <c r="AT339" s="519"/>
      <c r="AU339" s="519"/>
    </row>
    <row r="340" spans="39:47" x14ac:dyDescent="0.2">
      <c r="AM340" s="519"/>
      <c r="AO340" s="519"/>
      <c r="AP340" s="519"/>
      <c r="AQ340" s="519"/>
      <c r="AR340" s="519"/>
      <c r="AS340" s="519"/>
      <c r="AT340" s="519"/>
      <c r="AU340" s="519"/>
    </row>
    <row r="341" spans="39:47" x14ac:dyDescent="0.2">
      <c r="AM341" s="519"/>
      <c r="AO341" s="519"/>
      <c r="AP341" s="519"/>
      <c r="AQ341" s="519"/>
      <c r="AR341" s="519"/>
      <c r="AS341" s="519"/>
      <c r="AT341" s="519"/>
      <c r="AU341" s="519"/>
    </row>
    <row r="342" spans="39:47" x14ac:dyDescent="0.2">
      <c r="AM342" s="519"/>
      <c r="AO342" s="519"/>
      <c r="AP342" s="519"/>
      <c r="AQ342" s="519"/>
      <c r="AR342" s="519"/>
      <c r="AS342" s="519"/>
      <c r="AT342" s="519"/>
      <c r="AU342" s="519"/>
    </row>
    <row r="343" spans="39:47" x14ac:dyDescent="0.2">
      <c r="AM343" s="519"/>
      <c r="AO343" s="519"/>
      <c r="AP343" s="519"/>
      <c r="AQ343" s="519"/>
      <c r="AR343" s="519"/>
      <c r="AS343" s="519"/>
      <c r="AT343" s="519"/>
      <c r="AU343" s="519"/>
    </row>
    <row r="344" spans="39:47" x14ac:dyDescent="0.2">
      <c r="AM344" s="519"/>
      <c r="AO344" s="519"/>
      <c r="AP344" s="519"/>
      <c r="AQ344" s="519"/>
      <c r="AR344" s="519"/>
      <c r="AS344" s="519"/>
      <c r="AT344" s="519"/>
      <c r="AU344" s="519"/>
    </row>
    <row r="345" spans="39:47" x14ac:dyDescent="0.2">
      <c r="AM345" s="519"/>
      <c r="AO345" s="519"/>
      <c r="AP345" s="519"/>
      <c r="AQ345" s="519"/>
      <c r="AR345" s="519"/>
      <c r="AS345" s="519"/>
      <c r="AT345" s="519"/>
      <c r="AU345" s="519"/>
    </row>
    <row r="346" spans="39:47" x14ac:dyDescent="0.2">
      <c r="AM346" s="519"/>
      <c r="AO346" s="519"/>
      <c r="AP346" s="519"/>
      <c r="AQ346" s="519"/>
      <c r="AR346" s="519"/>
      <c r="AS346" s="519"/>
      <c r="AT346" s="519"/>
      <c r="AU346" s="519"/>
    </row>
    <row r="347" spans="39:47" x14ac:dyDescent="0.2">
      <c r="AM347" s="519"/>
      <c r="AO347" s="519"/>
      <c r="AP347" s="519"/>
      <c r="AQ347" s="519"/>
      <c r="AR347" s="519"/>
      <c r="AS347" s="519"/>
      <c r="AT347" s="519"/>
      <c r="AU347" s="519"/>
    </row>
    <row r="348" spans="39:47" x14ac:dyDescent="0.2">
      <c r="AM348" s="519"/>
      <c r="AO348" s="519"/>
      <c r="AP348" s="519"/>
      <c r="AQ348" s="519"/>
      <c r="AR348" s="519"/>
      <c r="AS348" s="519"/>
      <c r="AT348" s="519"/>
      <c r="AU348" s="519"/>
    </row>
    <row r="349" spans="39:47" x14ac:dyDescent="0.2">
      <c r="AM349" s="519"/>
      <c r="AO349" s="519"/>
      <c r="AP349" s="519"/>
      <c r="AQ349" s="519"/>
      <c r="AR349" s="519"/>
      <c r="AS349" s="519"/>
      <c r="AT349" s="519"/>
      <c r="AU349" s="519"/>
    </row>
    <row r="350" spans="39:47" x14ac:dyDescent="0.2">
      <c r="AM350" s="519"/>
      <c r="AO350" s="519"/>
      <c r="AP350" s="519"/>
      <c r="AQ350" s="519"/>
      <c r="AR350" s="519"/>
      <c r="AS350" s="519"/>
      <c r="AT350" s="519"/>
      <c r="AU350" s="519"/>
    </row>
    <row r="351" spans="39:47" x14ac:dyDescent="0.2">
      <c r="AM351" s="519"/>
      <c r="AO351" s="519"/>
      <c r="AP351" s="519"/>
      <c r="AQ351" s="519"/>
      <c r="AR351" s="519"/>
      <c r="AS351" s="519"/>
      <c r="AT351" s="519"/>
      <c r="AU351" s="519"/>
    </row>
    <row r="352" spans="39:47" x14ac:dyDescent="0.2">
      <c r="AM352" s="519"/>
      <c r="AO352" s="519"/>
      <c r="AP352" s="519"/>
      <c r="AQ352" s="519"/>
      <c r="AR352" s="519"/>
      <c r="AS352" s="519"/>
      <c r="AT352" s="519"/>
      <c r="AU352" s="519"/>
    </row>
    <row r="353" spans="39:47" x14ac:dyDescent="0.2">
      <c r="AM353" s="519"/>
      <c r="AO353" s="519"/>
      <c r="AP353" s="519"/>
      <c r="AQ353" s="519"/>
      <c r="AR353" s="519"/>
      <c r="AS353" s="519"/>
      <c r="AT353" s="519"/>
      <c r="AU353" s="519"/>
    </row>
    <row r="354" spans="39:47" x14ac:dyDescent="0.2">
      <c r="AM354" s="519"/>
      <c r="AO354" s="519"/>
      <c r="AP354" s="519"/>
      <c r="AQ354" s="519"/>
      <c r="AR354" s="519"/>
      <c r="AS354" s="519"/>
      <c r="AT354" s="519"/>
      <c r="AU354" s="519"/>
    </row>
    <row r="355" spans="39:47" x14ac:dyDescent="0.2">
      <c r="AM355" s="519"/>
      <c r="AO355" s="519"/>
      <c r="AP355" s="519"/>
      <c r="AQ355" s="519"/>
      <c r="AR355" s="519"/>
      <c r="AS355" s="519"/>
      <c r="AT355" s="519"/>
      <c r="AU355" s="519"/>
    </row>
    <row r="356" spans="39:47" x14ac:dyDescent="0.2">
      <c r="AM356" s="519"/>
      <c r="AO356" s="519"/>
      <c r="AP356" s="519"/>
      <c r="AQ356" s="519"/>
      <c r="AR356" s="519"/>
      <c r="AS356" s="519"/>
      <c r="AT356" s="519"/>
      <c r="AU356" s="519"/>
    </row>
    <row r="357" spans="39:47" x14ac:dyDescent="0.2">
      <c r="AM357" s="519"/>
      <c r="AO357" s="519"/>
      <c r="AP357" s="519"/>
      <c r="AQ357" s="519"/>
      <c r="AR357" s="519"/>
      <c r="AS357" s="519"/>
      <c r="AT357" s="519"/>
      <c r="AU357" s="519"/>
    </row>
    <row r="358" spans="39:47" x14ac:dyDescent="0.2">
      <c r="AM358" s="519"/>
      <c r="AO358" s="519"/>
      <c r="AP358" s="519"/>
      <c r="AQ358" s="519"/>
      <c r="AR358" s="519"/>
      <c r="AS358" s="519"/>
      <c r="AT358" s="519"/>
      <c r="AU358" s="519"/>
    </row>
    <row r="359" spans="39:47" x14ac:dyDescent="0.2">
      <c r="AM359" s="519"/>
      <c r="AO359" s="519"/>
      <c r="AP359" s="519"/>
      <c r="AQ359" s="519"/>
      <c r="AR359" s="519"/>
      <c r="AS359" s="519"/>
      <c r="AT359" s="519"/>
      <c r="AU359" s="519"/>
    </row>
    <row r="360" spans="39:47" x14ac:dyDescent="0.2">
      <c r="AM360" s="519"/>
      <c r="AO360" s="519"/>
      <c r="AP360" s="519"/>
      <c r="AQ360" s="519"/>
      <c r="AR360" s="519"/>
      <c r="AS360" s="519"/>
      <c r="AT360" s="519"/>
      <c r="AU360" s="519"/>
    </row>
    <row r="361" spans="39:47" x14ac:dyDescent="0.2">
      <c r="AM361" s="519"/>
      <c r="AO361" s="519"/>
      <c r="AP361" s="519"/>
      <c r="AQ361" s="519"/>
      <c r="AR361" s="519"/>
      <c r="AS361" s="519"/>
      <c r="AT361" s="519"/>
      <c r="AU361" s="519"/>
    </row>
    <row r="362" spans="39:47" x14ac:dyDescent="0.2">
      <c r="AM362" s="519"/>
      <c r="AO362" s="519"/>
      <c r="AP362" s="519"/>
      <c r="AQ362" s="519"/>
      <c r="AR362" s="519"/>
      <c r="AS362" s="519"/>
      <c r="AT362" s="519"/>
      <c r="AU362" s="519"/>
    </row>
    <row r="363" spans="39:47" x14ac:dyDescent="0.2">
      <c r="AM363" s="519"/>
      <c r="AO363" s="519"/>
      <c r="AP363" s="519"/>
      <c r="AQ363" s="519"/>
      <c r="AR363" s="519"/>
      <c r="AS363" s="519"/>
      <c r="AT363" s="519"/>
      <c r="AU363" s="519"/>
    </row>
    <row r="364" spans="39:47" x14ac:dyDescent="0.2">
      <c r="AM364" s="519"/>
      <c r="AO364" s="519"/>
      <c r="AP364" s="519"/>
      <c r="AQ364" s="519"/>
      <c r="AR364" s="519"/>
      <c r="AS364" s="519"/>
      <c r="AT364" s="519"/>
      <c r="AU364" s="519"/>
    </row>
    <row r="365" spans="39:47" x14ac:dyDescent="0.2">
      <c r="AM365" s="519"/>
      <c r="AO365" s="519"/>
      <c r="AP365" s="519"/>
      <c r="AQ365" s="519"/>
      <c r="AR365" s="519"/>
      <c r="AS365" s="519"/>
      <c r="AT365" s="519"/>
      <c r="AU365" s="519"/>
    </row>
    <row r="366" spans="39:47" x14ac:dyDescent="0.2">
      <c r="AM366" s="519"/>
      <c r="AO366" s="519"/>
      <c r="AP366" s="519"/>
      <c r="AQ366" s="519"/>
      <c r="AR366" s="519"/>
      <c r="AS366" s="519"/>
      <c r="AT366" s="519"/>
      <c r="AU366" s="519"/>
    </row>
    <row r="367" spans="39:47" x14ac:dyDescent="0.2">
      <c r="AM367" s="519"/>
      <c r="AO367" s="519"/>
      <c r="AP367" s="519"/>
      <c r="AQ367" s="519"/>
      <c r="AR367" s="519"/>
      <c r="AS367" s="519"/>
      <c r="AT367" s="519"/>
      <c r="AU367" s="519"/>
    </row>
    <row r="368" spans="39:47" x14ac:dyDescent="0.2">
      <c r="AM368" s="519"/>
      <c r="AO368" s="519"/>
      <c r="AP368" s="519"/>
      <c r="AQ368" s="519"/>
      <c r="AR368" s="519"/>
      <c r="AS368" s="519"/>
      <c r="AT368" s="519"/>
      <c r="AU368" s="519"/>
    </row>
    <row r="369" spans="39:47" x14ac:dyDescent="0.2">
      <c r="AM369" s="519"/>
      <c r="AO369" s="519"/>
      <c r="AP369" s="519"/>
      <c r="AQ369" s="519"/>
      <c r="AR369" s="519"/>
      <c r="AS369" s="519"/>
      <c r="AT369" s="519"/>
      <c r="AU369" s="519"/>
    </row>
    <row r="370" spans="39:47" x14ac:dyDescent="0.2">
      <c r="AM370" s="519"/>
      <c r="AO370" s="519"/>
      <c r="AP370" s="519"/>
      <c r="AQ370" s="519"/>
      <c r="AR370" s="519"/>
      <c r="AS370" s="519"/>
      <c r="AT370" s="519"/>
      <c r="AU370" s="519"/>
    </row>
    <row r="371" spans="39:47" x14ac:dyDescent="0.2">
      <c r="AM371" s="519"/>
      <c r="AO371" s="519"/>
      <c r="AP371" s="519"/>
      <c r="AQ371" s="519"/>
      <c r="AR371" s="519"/>
      <c r="AS371" s="519"/>
      <c r="AT371" s="519"/>
      <c r="AU371" s="519"/>
    </row>
    <row r="372" spans="39:47" x14ac:dyDescent="0.2">
      <c r="AM372" s="519"/>
      <c r="AO372" s="519"/>
      <c r="AP372" s="519"/>
      <c r="AQ372" s="519"/>
      <c r="AR372" s="519"/>
      <c r="AS372" s="519"/>
      <c r="AT372" s="519"/>
      <c r="AU372" s="519"/>
    </row>
    <row r="373" spans="39:47" x14ac:dyDescent="0.2">
      <c r="AM373" s="519"/>
      <c r="AO373" s="519"/>
      <c r="AP373" s="519"/>
      <c r="AQ373" s="519"/>
      <c r="AR373" s="519"/>
      <c r="AS373" s="519"/>
      <c r="AT373" s="519"/>
      <c r="AU373" s="519"/>
    </row>
    <row r="374" spans="39:47" x14ac:dyDescent="0.2">
      <c r="AM374" s="519"/>
      <c r="AO374" s="519"/>
      <c r="AP374" s="519"/>
      <c r="AQ374" s="519"/>
      <c r="AR374" s="519"/>
      <c r="AS374" s="519"/>
      <c r="AT374" s="519"/>
      <c r="AU374" s="519"/>
    </row>
    <row r="375" spans="39:47" x14ac:dyDescent="0.2">
      <c r="AM375" s="519"/>
      <c r="AO375" s="519"/>
      <c r="AP375" s="519"/>
      <c r="AQ375" s="519"/>
      <c r="AR375" s="519"/>
      <c r="AS375" s="519"/>
      <c r="AT375" s="519"/>
      <c r="AU375" s="519"/>
    </row>
    <row r="376" spans="39:47" x14ac:dyDescent="0.2">
      <c r="AM376" s="519"/>
      <c r="AO376" s="519"/>
      <c r="AP376" s="519"/>
      <c r="AQ376" s="519"/>
      <c r="AR376" s="519"/>
      <c r="AS376" s="519"/>
      <c r="AT376" s="519"/>
      <c r="AU376" s="519"/>
    </row>
    <row r="377" spans="39:47" x14ac:dyDescent="0.2">
      <c r="AM377" s="519"/>
      <c r="AO377" s="519"/>
      <c r="AP377" s="519"/>
      <c r="AQ377" s="519"/>
      <c r="AR377" s="519"/>
      <c r="AS377" s="519"/>
      <c r="AT377" s="519"/>
      <c r="AU377" s="519"/>
    </row>
    <row r="378" spans="39:47" x14ac:dyDescent="0.2">
      <c r="AM378" s="519"/>
      <c r="AO378" s="519"/>
      <c r="AP378" s="519"/>
      <c r="AQ378" s="519"/>
      <c r="AR378" s="519"/>
      <c r="AS378" s="519"/>
      <c r="AT378" s="519"/>
      <c r="AU378" s="519"/>
    </row>
    <row r="379" spans="39:47" x14ac:dyDescent="0.2">
      <c r="AM379" s="519"/>
      <c r="AO379" s="519"/>
      <c r="AP379" s="519"/>
      <c r="AQ379" s="519"/>
      <c r="AR379" s="519"/>
      <c r="AS379" s="519"/>
      <c r="AT379" s="519"/>
      <c r="AU379" s="519"/>
    </row>
    <row r="380" spans="39:47" x14ac:dyDescent="0.2">
      <c r="AM380" s="519"/>
      <c r="AO380" s="519"/>
      <c r="AP380" s="519"/>
      <c r="AQ380" s="519"/>
      <c r="AR380" s="519"/>
      <c r="AS380" s="519"/>
      <c r="AT380" s="519"/>
      <c r="AU380" s="519"/>
    </row>
    <row r="381" spans="39:47" x14ac:dyDescent="0.2">
      <c r="AM381" s="519"/>
      <c r="AO381" s="519"/>
      <c r="AP381" s="519"/>
      <c r="AQ381" s="519"/>
      <c r="AR381" s="519"/>
      <c r="AS381" s="519"/>
      <c r="AT381" s="519"/>
      <c r="AU381" s="519"/>
    </row>
    <row r="382" spans="39:47" x14ac:dyDescent="0.2">
      <c r="AM382" s="519"/>
      <c r="AO382" s="519"/>
      <c r="AP382" s="519"/>
      <c r="AQ382" s="519"/>
      <c r="AR382" s="519"/>
      <c r="AS382" s="519"/>
      <c r="AT382" s="519"/>
      <c r="AU382" s="519"/>
    </row>
    <row r="383" spans="39:47" x14ac:dyDescent="0.2">
      <c r="AM383" s="519"/>
      <c r="AO383" s="519"/>
      <c r="AP383" s="519"/>
      <c r="AQ383" s="519"/>
      <c r="AR383" s="519"/>
      <c r="AS383" s="519"/>
      <c r="AT383" s="519"/>
      <c r="AU383" s="519"/>
    </row>
    <row r="384" spans="39:47" x14ac:dyDescent="0.2">
      <c r="AM384" s="519"/>
      <c r="AO384" s="519"/>
      <c r="AP384" s="519"/>
      <c r="AQ384" s="519"/>
      <c r="AR384" s="519"/>
      <c r="AS384" s="519"/>
      <c r="AT384" s="519"/>
      <c r="AU384" s="519"/>
    </row>
    <row r="385" spans="39:47" x14ac:dyDescent="0.2">
      <c r="AM385" s="519"/>
      <c r="AO385" s="519"/>
      <c r="AP385" s="519"/>
      <c r="AQ385" s="519"/>
      <c r="AR385" s="519"/>
      <c r="AS385" s="519"/>
      <c r="AT385" s="519"/>
      <c r="AU385" s="519"/>
    </row>
    <row r="386" spans="39:47" x14ac:dyDescent="0.2">
      <c r="AM386" s="519"/>
      <c r="AO386" s="519"/>
      <c r="AP386" s="519"/>
      <c r="AQ386" s="519"/>
      <c r="AR386" s="519"/>
      <c r="AS386" s="519"/>
      <c r="AT386" s="519"/>
      <c r="AU386" s="519"/>
    </row>
    <row r="387" spans="39:47" x14ac:dyDescent="0.2">
      <c r="AM387" s="519"/>
      <c r="AO387" s="519"/>
      <c r="AP387" s="519"/>
      <c r="AQ387" s="519"/>
      <c r="AR387" s="519"/>
      <c r="AS387" s="519"/>
      <c r="AT387" s="519"/>
      <c r="AU387" s="519"/>
    </row>
    <row r="388" spans="39:47" x14ac:dyDescent="0.2">
      <c r="AM388" s="519"/>
      <c r="AO388" s="519"/>
      <c r="AP388" s="519"/>
      <c r="AQ388" s="519"/>
      <c r="AR388" s="519"/>
      <c r="AS388" s="519"/>
      <c r="AT388" s="519"/>
      <c r="AU388" s="519"/>
    </row>
    <row r="389" spans="39:47" x14ac:dyDescent="0.2">
      <c r="AM389" s="519"/>
      <c r="AO389" s="519"/>
      <c r="AP389" s="519"/>
      <c r="AQ389" s="519"/>
      <c r="AR389" s="519"/>
      <c r="AS389" s="519"/>
      <c r="AT389" s="519"/>
      <c r="AU389" s="519"/>
    </row>
    <row r="390" spans="39:47" x14ac:dyDescent="0.2">
      <c r="AM390" s="519"/>
      <c r="AO390" s="519"/>
      <c r="AP390" s="519"/>
      <c r="AQ390" s="519"/>
      <c r="AR390" s="519"/>
      <c r="AS390" s="519"/>
      <c r="AT390" s="519"/>
      <c r="AU390" s="519"/>
    </row>
    <row r="391" spans="39:47" x14ac:dyDescent="0.2">
      <c r="AM391" s="519"/>
      <c r="AO391" s="519"/>
      <c r="AP391" s="519"/>
      <c r="AQ391" s="519"/>
      <c r="AR391" s="519"/>
      <c r="AS391" s="519"/>
      <c r="AT391" s="519"/>
      <c r="AU391" s="519"/>
    </row>
    <row r="392" spans="39:47" x14ac:dyDescent="0.2">
      <c r="AM392" s="519"/>
      <c r="AO392" s="519"/>
      <c r="AP392" s="519"/>
      <c r="AQ392" s="519"/>
      <c r="AR392" s="519"/>
      <c r="AS392" s="519"/>
      <c r="AT392" s="519"/>
      <c r="AU392" s="519"/>
    </row>
    <row r="393" spans="39:47" x14ac:dyDescent="0.2">
      <c r="AM393" s="519"/>
      <c r="AO393" s="519"/>
      <c r="AP393" s="519"/>
      <c r="AQ393" s="519"/>
      <c r="AR393" s="519"/>
      <c r="AS393" s="519"/>
      <c r="AT393" s="519"/>
      <c r="AU393" s="519"/>
    </row>
    <row r="394" spans="39:47" x14ac:dyDescent="0.2">
      <c r="AM394" s="519"/>
      <c r="AO394" s="519"/>
      <c r="AP394" s="519"/>
      <c r="AQ394" s="519"/>
      <c r="AR394" s="519"/>
      <c r="AS394" s="519"/>
      <c r="AT394" s="519"/>
      <c r="AU394" s="519"/>
    </row>
    <row r="395" spans="39:47" x14ac:dyDescent="0.2">
      <c r="AM395" s="519"/>
      <c r="AO395" s="519"/>
      <c r="AP395" s="519"/>
      <c r="AQ395" s="519"/>
      <c r="AR395" s="519"/>
      <c r="AS395" s="519"/>
      <c r="AT395" s="519"/>
      <c r="AU395" s="519"/>
    </row>
    <row r="396" spans="39:47" x14ac:dyDescent="0.2">
      <c r="AM396" s="519"/>
      <c r="AO396" s="519"/>
      <c r="AP396" s="519"/>
      <c r="AQ396" s="519"/>
      <c r="AR396" s="519"/>
      <c r="AS396" s="519"/>
      <c r="AT396" s="519"/>
      <c r="AU396" s="519"/>
    </row>
    <row r="397" spans="39:47" x14ac:dyDescent="0.2">
      <c r="AM397" s="519"/>
      <c r="AO397" s="519"/>
      <c r="AP397" s="519"/>
      <c r="AQ397" s="519"/>
      <c r="AR397" s="519"/>
      <c r="AS397" s="519"/>
      <c r="AT397" s="519"/>
      <c r="AU397" s="519"/>
    </row>
    <row r="398" spans="39:47" x14ac:dyDescent="0.2">
      <c r="AM398" s="519"/>
      <c r="AO398" s="519"/>
      <c r="AP398" s="519"/>
      <c r="AQ398" s="519"/>
      <c r="AR398" s="519"/>
      <c r="AS398" s="519"/>
      <c r="AT398" s="519"/>
      <c r="AU398" s="519"/>
    </row>
    <row r="399" spans="39:47" x14ac:dyDescent="0.2">
      <c r="AM399" s="519"/>
      <c r="AO399" s="519"/>
      <c r="AP399" s="519"/>
      <c r="AQ399" s="519"/>
      <c r="AR399" s="519"/>
      <c r="AS399" s="519"/>
      <c r="AT399" s="519"/>
      <c r="AU399" s="519"/>
    </row>
    <row r="400" spans="39:47" x14ac:dyDescent="0.2">
      <c r="AM400" s="519"/>
      <c r="AO400" s="519"/>
      <c r="AP400" s="519"/>
      <c r="AQ400" s="519"/>
      <c r="AR400" s="519"/>
      <c r="AS400" s="519"/>
      <c r="AT400" s="519"/>
      <c r="AU400" s="519"/>
    </row>
    <row r="401" spans="39:47" x14ac:dyDescent="0.2">
      <c r="AM401" s="519"/>
      <c r="AO401" s="519"/>
      <c r="AP401" s="519"/>
      <c r="AQ401" s="519"/>
      <c r="AR401" s="519"/>
      <c r="AS401" s="519"/>
      <c r="AT401" s="519"/>
      <c r="AU401" s="519"/>
    </row>
    <row r="402" spans="39:47" x14ac:dyDescent="0.2">
      <c r="AM402" s="519"/>
      <c r="AO402" s="519"/>
      <c r="AP402" s="519"/>
      <c r="AQ402" s="519"/>
      <c r="AR402" s="519"/>
      <c r="AS402" s="519"/>
      <c r="AT402" s="519"/>
      <c r="AU402" s="519"/>
    </row>
    <row r="403" spans="39:47" x14ac:dyDescent="0.2">
      <c r="AM403" s="519"/>
      <c r="AO403" s="519"/>
      <c r="AP403" s="519"/>
      <c r="AQ403" s="519"/>
      <c r="AR403" s="519"/>
      <c r="AS403" s="519"/>
      <c r="AT403" s="519"/>
      <c r="AU403" s="519"/>
    </row>
    <row r="404" spans="39:47" x14ac:dyDescent="0.2">
      <c r="AM404" s="519"/>
      <c r="AO404" s="519"/>
      <c r="AP404" s="519"/>
      <c r="AQ404" s="519"/>
      <c r="AR404" s="519"/>
      <c r="AS404" s="519"/>
      <c r="AT404" s="519"/>
      <c r="AU404" s="519"/>
    </row>
    <row r="405" spans="39:47" x14ac:dyDescent="0.2">
      <c r="AM405" s="519"/>
      <c r="AO405" s="519"/>
      <c r="AP405" s="519"/>
      <c r="AQ405" s="519"/>
      <c r="AR405" s="519"/>
      <c r="AS405" s="519"/>
      <c r="AT405" s="519"/>
      <c r="AU405" s="519"/>
    </row>
    <row r="406" spans="39:47" x14ac:dyDescent="0.2">
      <c r="AM406" s="519"/>
      <c r="AO406" s="519"/>
      <c r="AP406" s="519"/>
      <c r="AQ406" s="519"/>
      <c r="AR406" s="519"/>
      <c r="AS406" s="519"/>
      <c r="AT406" s="519"/>
      <c r="AU406" s="519"/>
    </row>
    <row r="407" spans="39:47" x14ac:dyDescent="0.2">
      <c r="AM407" s="519"/>
      <c r="AO407" s="519"/>
      <c r="AP407" s="519"/>
      <c r="AQ407" s="519"/>
      <c r="AR407" s="519"/>
      <c r="AS407" s="519"/>
      <c r="AT407" s="519"/>
      <c r="AU407" s="519"/>
    </row>
    <row r="408" spans="39:47" x14ac:dyDescent="0.2">
      <c r="AM408" s="519"/>
      <c r="AO408" s="519"/>
      <c r="AP408" s="519"/>
      <c r="AQ408" s="519"/>
      <c r="AR408" s="519"/>
      <c r="AS408" s="519"/>
      <c r="AT408" s="519"/>
      <c r="AU408" s="519"/>
    </row>
    <row r="409" spans="39:47" x14ac:dyDescent="0.2">
      <c r="AM409" s="519"/>
      <c r="AO409" s="519"/>
      <c r="AP409" s="519"/>
      <c r="AQ409" s="519"/>
      <c r="AR409" s="519"/>
      <c r="AS409" s="519"/>
      <c r="AT409" s="519"/>
      <c r="AU409" s="519"/>
    </row>
    <row r="410" spans="39:47" x14ac:dyDescent="0.2">
      <c r="AM410" s="519"/>
      <c r="AO410" s="519"/>
      <c r="AP410" s="519"/>
      <c r="AQ410" s="519"/>
      <c r="AR410" s="519"/>
      <c r="AS410" s="519"/>
      <c r="AT410" s="519"/>
      <c r="AU410" s="519"/>
    </row>
    <row r="411" spans="39:47" x14ac:dyDescent="0.2">
      <c r="AM411" s="519"/>
      <c r="AO411" s="519"/>
      <c r="AP411" s="519"/>
      <c r="AQ411" s="519"/>
      <c r="AR411" s="519"/>
      <c r="AS411" s="519"/>
      <c r="AT411" s="519"/>
      <c r="AU411" s="519"/>
    </row>
    <row r="412" spans="39:47" x14ac:dyDescent="0.2">
      <c r="AM412" s="519"/>
      <c r="AO412" s="519"/>
      <c r="AP412" s="519"/>
      <c r="AQ412" s="519"/>
      <c r="AR412" s="519"/>
      <c r="AS412" s="519"/>
      <c r="AT412" s="519"/>
      <c r="AU412" s="519"/>
    </row>
    <row r="413" spans="39:47" x14ac:dyDescent="0.2">
      <c r="AM413" s="519"/>
      <c r="AO413" s="519"/>
      <c r="AP413" s="519"/>
      <c r="AQ413" s="519"/>
      <c r="AR413" s="519"/>
      <c r="AS413" s="519"/>
      <c r="AT413" s="519"/>
      <c r="AU413" s="519"/>
    </row>
    <row r="414" spans="39:47" x14ac:dyDescent="0.2">
      <c r="AM414" s="519"/>
      <c r="AO414" s="519"/>
      <c r="AP414" s="519"/>
      <c r="AQ414" s="519"/>
      <c r="AR414" s="519"/>
      <c r="AS414" s="519"/>
      <c r="AT414" s="519"/>
      <c r="AU414" s="519"/>
    </row>
    <row r="415" spans="39:47" x14ac:dyDescent="0.2">
      <c r="AM415" s="519"/>
      <c r="AO415" s="519"/>
      <c r="AP415" s="519"/>
      <c r="AQ415" s="519"/>
      <c r="AR415" s="519"/>
      <c r="AS415" s="519"/>
      <c r="AT415" s="519"/>
      <c r="AU415" s="519"/>
    </row>
    <row r="416" spans="39:47" x14ac:dyDescent="0.2">
      <c r="AM416" s="519"/>
      <c r="AO416" s="519"/>
      <c r="AP416" s="519"/>
      <c r="AQ416" s="519"/>
      <c r="AR416" s="519"/>
      <c r="AS416" s="519"/>
      <c r="AT416" s="519"/>
      <c r="AU416" s="519"/>
    </row>
    <row r="417" spans="39:47" x14ac:dyDescent="0.2">
      <c r="AM417" s="519"/>
      <c r="AO417" s="519"/>
      <c r="AP417" s="519"/>
      <c r="AQ417" s="519"/>
      <c r="AR417" s="519"/>
      <c r="AS417" s="519"/>
      <c r="AT417" s="519"/>
      <c r="AU417" s="519"/>
    </row>
    <row r="418" spans="39:47" x14ac:dyDescent="0.2">
      <c r="AM418" s="519"/>
      <c r="AO418" s="519"/>
      <c r="AP418" s="519"/>
      <c r="AQ418" s="519"/>
      <c r="AR418" s="519"/>
      <c r="AS418" s="519"/>
      <c r="AT418" s="519"/>
      <c r="AU418" s="519"/>
    </row>
    <row r="419" spans="39:47" x14ac:dyDescent="0.2">
      <c r="AM419" s="519"/>
      <c r="AO419" s="519"/>
      <c r="AP419" s="519"/>
      <c r="AQ419" s="519"/>
      <c r="AR419" s="519"/>
      <c r="AS419" s="519"/>
      <c r="AT419" s="519"/>
      <c r="AU419" s="519"/>
    </row>
    <row r="420" spans="39:47" x14ac:dyDescent="0.2">
      <c r="AM420" s="519"/>
      <c r="AO420" s="519"/>
      <c r="AP420" s="519"/>
      <c r="AQ420" s="519"/>
      <c r="AR420" s="519"/>
      <c r="AS420" s="519"/>
      <c r="AT420" s="519"/>
      <c r="AU420" s="519"/>
    </row>
    <row r="421" spans="39:47" x14ac:dyDescent="0.2">
      <c r="AM421" s="519"/>
      <c r="AO421" s="519"/>
      <c r="AP421" s="519"/>
      <c r="AQ421" s="519"/>
      <c r="AR421" s="519"/>
      <c r="AS421" s="519"/>
      <c r="AT421" s="519"/>
      <c r="AU421" s="519"/>
    </row>
    <row r="422" spans="39:47" x14ac:dyDescent="0.2">
      <c r="AM422" s="519"/>
      <c r="AO422" s="519"/>
      <c r="AP422" s="519"/>
      <c r="AQ422" s="519"/>
      <c r="AR422" s="519"/>
      <c r="AS422" s="519"/>
      <c r="AT422" s="519"/>
      <c r="AU422" s="519"/>
    </row>
    <row r="423" spans="39:47" x14ac:dyDescent="0.2">
      <c r="AM423" s="519"/>
      <c r="AO423" s="519"/>
      <c r="AP423" s="519"/>
      <c r="AQ423" s="519"/>
      <c r="AR423" s="519"/>
      <c r="AS423" s="519"/>
      <c r="AT423" s="519"/>
      <c r="AU423" s="519"/>
    </row>
    <row r="424" spans="39:47" x14ac:dyDescent="0.2">
      <c r="AM424" s="519"/>
      <c r="AO424" s="519"/>
      <c r="AP424" s="519"/>
      <c r="AQ424" s="519"/>
      <c r="AR424" s="519"/>
      <c r="AS424" s="519"/>
      <c r="AT424" s="519"/>
      <c r="AU424" s="519"/>
    </row>
    <row r="425" spans="39:47" x14ac:dyDescent="0.2">
      <c r="AM425" s="519"/>
      <c r="AO425" s="519"/>
      <c r="AP425" s="519"/>
      <c r="AQ425" s="519"/>
      <c r="AR425" s="519"/>
      <c r="AS425" s="519"/>
      <c r="AT425" s="519"/>
      <c r="AU425" s="519"/>
    </row>
    <row r="426" spans="39:47" x14ac:dyDescent="0.2">
      <c r="AM426" s="519"/>
      <c r="AO426" s="519"/>
      <c r="AP426" s="519"/>
      <c r="AQ426" s="519"/>
      <c r="AR426" s="519"/>
      <c r="AS426" s="519"/>
      <c r="AT426" s="519"/>
      <c r="AU426" s="519"/>
    </row>
    <row r="427" spans="39:47" x14ac:dyDescent="0.2">
      <c r="AM427" s="519"/>
      <c r="AO427" s="519"/>
      <c r="AP427" s="519"/>
      <c r="AQ427" s="519"/>
      <c r="AR427" s="519"/>
      <c r="AS427" s="519"/>
      <c r="AT427" s="519"/>
      <c r="AU427" s="519"/>
    </row>
    <row r="428" spans="39:47" x14ac:dyDescent="0.2">
      <c r="AM428" s="519"/>
      <c r="AO428" s="519"/>
      <c r="AP428" s="519"/>
      <c r="AQ428" s="519"/>
      <c r="AR428" s="519"/>
      <c r="AS428" s="519"/>
      <c r="AT428" s="519"/>
      <c r="AU428" s="519"/>
    </row>
    <row r="429" spans="39:47" x14ac:dyDescent="0.2">
      <c r="AM429" s="519"/>
      <c r="AO429" s="519"/>
      <c r="AP429" s="519"/>
      <c r="AQ429" s="519"/>
      <c r="AR429" s="519"/>
      <c r="AS429" s="519"/>
      <c r="AT429" s="519"/>
      <c r="AU429" s="519"/>
    </row>
    <row r="430" spans="39:47" x14ac:dyDescent="0.2">
      <c r="AM430" s="519"/>
      <c r="AO430" s="519"/>
      <c r="AP430" s="519"/>
      <c r="AQ430" s="519"/>
      <c r="AR430" s="519"/>
      <c r="AS430" s="519"/>
      <c r="AT430" s="519"/>
      <c r="AU430" s="519"/>
    </row>
    <row r="431" spans="39:47" x14ac:dyDescent="0.2">
      <c r="AM431" s="519"/>
      <c r="AO431" s="519"/>
      <c r="AP431" s="519"/>
      <c r="AQ431" s="519"/>
      <c r="AR431" s="519"/>
      <c r="AS431" s="519"/>
      <c r="AT431" s="519"/>
      <c r="AU431" s="519"/>
    </row>
    <row r="432" spans="39:47" x14ac:dyDescent="0.2">
      <c r="AM432" s="519"/>
      <c r="AO432" s="519"/>
      <c r="AP432" s="519"/>
      <c r="AQ432" s="519"/>
      <c r="AR432" s="519"/>
      <c r="AS432" s="519"/>
      <c r="AT432" s="519"/>
      <c r="AU432" s="519"/>
    </row>
    <row r="433" spans="39:47" x14ac:dyDescent="0.2">
      <c r="AM433" s="519"/>
      <c r="AO433" s="519"/>
      <c r="AP433" s="519"/>
      <c r="AQ433" s="519"/>
      <c r="AR433" s="519"/>
      <c r="AS433" s="519"/>
      <c r="AT433" s="519"/>
      <c r="AU433" s="519"/>
    </row>
    <row r="434" spans="39:47" x14ac:dyDescent="0.2">
      <c r="AM434" s="519"/>
      <c r="AO434" s="519"/>
      <c r="AP434" s="519"/>
      <c r="AQ434" s="519"/>
      <c r="AR434" s="519"/>
      <c r="AS434" s="519"/>
      <c r="AT434" s="519"/>
      <c r="AU434" s="519"/>
    </row>
    <row r="435" spans="39:47" x14ac:dyDescent="0.2">
      <c r="AM435" s="519"/>
      <c r="AO435" s="519"/>
      <c r="AP435" s="519"/>
      <c r="AQ435" s="519"/>
      <c r="AR435" s="519"/>
      <c r="AS435" s="519"/>
      <c r="AT435" s="519"/>
      <c r="AU435" s="519"/>
    </row>
    <row r="436" spans="39:47" x14ac:dyDescent="0.2">
      <c r="AM436" s="519"/>
      <c r="AO436" s="519"/>
      <c r="AP436" s="519"/>
      <c r="AQ436" s="519"/>
      <c r="AR436" s="519"/>
      <c r="AS436" s="519"/>
      <c r="AT436" s="519"/>
      <c r="AU436" s="519"/>
    </row>
    <row r="437" spans="39:47" x14ac:dyDescent="0.2">
      <c r="AM437" s="519"/>
      <c r="AO437" s="519"/>
      <c r="AP437" s="519"/>
      <c r="AQ437" s="519"/>
      <c r="AR437" s="519"/>
      <c r="AS437" s="519"/>
      <c r="AT437" s="519"/>
      <c r="AU437" s="519"/>
    </row>
    <row r="438" spans="39:47" x14ac:dyDescent="0.2">
      <c r="AM438" s="519"/>
      <c r="AO438" s="519"/>
      <c r="AP438" s="519"/>
      <c r="AQ438" s="519"/>
      <c r="AR438" s="519"/>
      <c r="AS438" s="519"/>
      <c r="AT438" s="519"/>
      <c r="AU438" s="519"/>
    </row>
    <row r="439" spans="39:47" x14ac:dyDescent="0.2">
      <c r="AM439" s="519"/>
      <c r="AO439" s="519"/>
      <c r="AP439" s="519"/>
      <c r="AQ439" s="519"/>
      <c r="AR439" s="519"/>
      <c r="AS439" s="519"/>
      <c r="AT439" s="519"/>
      <c r="AU439" s="519"/>
    </row>
    <row r="440" spans="39:47" x14ac:dyDescent="0.2">
      <c r="AM440" s="519"/>
      <c r="AO440" s="519"/>
      <c r="AP440" s="519"/>
      <c r="AQ440" s="519"/>
      <c r="AR440" s="519"/>
      <c r="AS440" s="519"/>
      <c r="AT440" s="519"/>
      <c r="AU440" s="519"/>
    </row>
    <row r="441" spans="39:47" x14ac:dyDescent="0.2">
      <c r="AM441" s="519"/>
      <c r="AO441" s="519"/>
      <c r="AP441" s="519"/>
      <c r="AQ441" s="519"/>
      <c r="AR441" s="519"/>
      <c r="AS441" s="519"/>
      <c r="AT441" s="519"/>
      <c r="AU441" s="519"/>
    </row>
    <row r="442" spans="39:47" x14ac:dyDescent="0.2">
      <c r="AM442" s="519"/>
      <c r="AO442" s="519"/>
      <c r="AP442" s="519"/>
      <c r="AQ442" s="519"/>
      <c r="AR442" s="519"/>
      <c r="AS442" s="519"/>
      <c r="AT442" s="519"/>
      <c r="AU442" s="519"/>
    </row>
    <row r="443" spans="39:47" x14ac:dyDescent="0.2">
      <c r="AM443" s="519"/>
      <c r="AO443" s="519"/>
      <c r="AP443" s="519"/>
      <c r="AQ443" s="519"/>
      <c r="AR443" s="519"/>
      <c r="AS443" s="519"/>
      <c r="AT443" s="519"/>
      <c r="AU443" s="519"/>
    </row>
    <row r="444" spans="39:47" x14ac:dyDescent="0.2">
      <c r="AM444" s="519"/>
      <c r="AO444" s="519"/>
      <c r="AP444" s="519"/>
      <c r="AQ444" s="519"/>
      <c r="AR444" s="519"/>
      <c r="AS444" s="519"/>
      <c r="AT444" s="519"/>
      <c r="AU444" s="519"/>
    </row>
    <row r="445" spans="39:47" x14ac:dyDescent="0.2">
      <c r="AM445" s="519"/>
      <c r="AO445" s="519"/>
      <c r="AP445" s="519"/>
      <c r="AQ445" s="519"/>
      <c r="AR445" s="519"/>
      <c r="AS445" s="519"/>
      <c r="AT445" s="519"/>
      <c r="AU445" s="519"/>
    </row>
    <row r="446" spans="39:47" x14ac:dyDescent="0.2">
      <c r="AM446" s="519"/>
      <c r="AO446" s="519"/>
      <c r="AP446" s="519"/>
      <c r="AQ446" s="519"/>
      <c r="AR446" s="519"/>
      <c r="AS446" s="519"/>
      <c r="AT446" s="519"/>
      <c r="AU446" s="519"/>
    </row>
    <row r="447" spans="39:47" x14ac:dyDescent="0.2">
      <c r="AM447" s="519"/>
      <c r="AO447" s="519"/>
      <c r="AP447" s="519"/>
      <c r="AQ447" s="519"/>
      <c r="AR447" s="519"/>
      <c r="AS447" s="519"/>
      <c r="AT447" s="519"/>
      <c r="AU447" s="519"/>
    </row>
    <row r="448" spans="39:47" x14ac:dyDescent="0.2">
      <c r="AM448" s="519"/>
      <c r="AO448" s="519"/>
      <c r="AP448" s="519"/>
      <c r="AQ448" s="519"/>
      <c r="AR448" s="519"/>
      <c r="AS448" s="519"/>
      <c r="AT448" s="519"/>
      <c r="AU448" s="519"/>
    </row>
    <row r="449" spans="39:47" x14ac:dyDescent="0.2">
      <c r="AM449" s="519"/>
      <c r="AO449" s="519"/>
      <c r="AP449" s="519"/>
      <c r="AQ449" s="519"/>
      <c r="AR449" s="519"/>
      <c r="AS449" s="519"/>
      <c r="AT449" s="519"/>
      <c r="AU449" s="519"/>
    </row>
    <row r="450" spans="39:47" x14ac:dyDescent="0.2">
      <c r="AM450" s="519"/>
      <c r="AO450" s="519"/>
      <c r="AP450" s="519"/>
      <c r="AQ450" s="519"/>
      <c r="AR450" s="519"/>
      <c r="AS450" s="519"/>
      <c r="AT450" s="519"/>
      <c r="AU450" s="519"/>
    </row>
    <row r="451" spans="39:47" x14ac:dyDescent="0.2">
      <c r="AM451" s="519"/>
      <c r="AO451" s="519"/>
      <c r="AP451" s="519"/>
      <c r="AQ451" s="519"/>
      <c r="AR451" s="519"/>
      <c r="AS451" s="519"/>
      <c r="AT451" s="519"/>
      <c r="AU451" s="519"/>
    </row>
    <row r="452" spans="39:47" x14ac:dyDescent="0.2">
      <c r="AM452" s="519"/>
      <c r="AO452" s="519"/>
      <c r="AP452" s="519"/>
      <c r="AQ452" s="519"/>
      <c r="AR452" s="519"/>
      <c r="AS452" s="519"/>
      <c r="AT452" s="519"/>
      <c r="AU452" s="519"/>
    </row>
    <row r="453" spans="39:47" x14ac:dyDescent="0.2">
      <c r="AM453" s="519"/>
      <c r="AO453" s="519"/>
      <c r="AP453" s="519"/>
      <c r="AQ453" s="519"/>
      <c r="AR453" s="519"/>
      <c r="AS453" s="519"/>
      <c r="AT453" s="519"/>
      <c r="AU453" s="519"/>
    </row>
    <row r="454" spans="39:47" x14ac:dyDescent="0.2">
      <c r="AM454" s="519"/>
      <c r="AO454" s="519"/>
      <c r="AP454" s="519"/>
      <c r="AQ454" s="519"/>
      <c r="AR454" s="519"/>
      <c r="AS454" s="519"/>
      <c r="AT454" s="519"/>
      <c r="AU454" s="519"/>
    </row>
    <row r="455" spans="39:47" x14ac:dyDescent="0.2">
      <c r="AM455" s="519"/>
      <c r="AO455" s="519"/>
      <c r="AP455" s="519"/>
      <c r="AQ455" s="519"/>
      <c r="AR455" s="519"/>
      <c r="AS455" s="519"/>
      <c r="AT455" s="519"/>
      <c r="AU455" s="519"/>
    </row>
    <row r="456" spans="39:47" x14ac:dyDescent="0.2">
      <c r="AM456" s="519"/>
      <c r="AO456" s="519"/>
      <c r="AP456" s="519"/>
      <c r="AQ456" s="519"/>
      <c r="AR456" s="519"/>
      <c r="AS456" s="519"/>
      <c r="AT456" s="519"/>
      <c r="AU456" s="519"/>
    </row>
    <row r="457" spans="39:47" x14ac:dyDescent="0.2">
      <c r="AM457" s="519"/>
      <c r="AO457" s="519"/>
      <c r="AP457" s="519"/>
      <c r="AQ457" s="519"/>
      <c r="AR457" s="519"/>
      <c r="AS457" s="519"/>
      <c r="AT457" s="519"/>
      <c r="AU457" s="519"/>
    </row>
    <row r="458" spans="39:47" x14ac:dyDescent="0.2">
      <c r="AM458" s="519"/>
      <c r="AO458" s="519"/>
      <c r="AP458" s="519"/>
      <c r="AQ458" s="519"/>
      <c r="AR458" s="519"/>
      <c r="AS458" s="519"/>
      <c r="AT458" s="519"/>
      <c r="AU458" s="519"/>
    </row>
    <row r="459" spans="39:47" x14ac:dyDescent="0.2">
      <c r="AM459" s="519"/>
      <c r="AO459" s="519"/>
      <c r="AP459" s="519"/>
      <c r="AQ459" s="519"/>
      <c r="AR459" s="519"/>
      <c r="AS459" s="519"/>
      <c r="AT459" s="519"/>
      <c r="AU459" s="519"/>
    </row>
    <row r="460" spans="39:47" x14ac:dyDescent="0.2">
      <c r="AM460" s="519"/>
      <c r="AO460" s="519"/>
      <c r="AP460" s="519"/>
      <c r="AQ460" s="519"/>
      <c r="AR460" s="519"/>
      <c r="AS460" s="519"/>
      <c r="AT460" s="519"/>
      <c r="AU460" s="519"/>
    </row>
    <row r="461" spans="39:47" x14ac:dyDescent="0.2">
      <c r="AM461" s="519"/>
      <c r="AO461" s="519"/>
      <c r="AP461" s="519"/>
      <c r="AQ461" s="519"/>
      <c r="AR461" s="519"/>
      <c r="AS461" s="519"/>
      <c r="AT461" s="519"/>
      <c r="AU461" s="519"/>
    </row>
    <row r="462" spans="39:47" x14ac:dyDescent="0.2">
      <c r="AM462" s="519"/>
      <c r="AO462" s="519"/>
      <c r="AP462" s="519"/>
      <c r="AQ462" s="519"/>
      <c r="AR462" s="519"/>
      <c r="AS462" s="519"/>
      <c r="AT462" s="519"/>
      <c r="AU462" s="519"/>
    </row>
    <row r="463" spans="39:47" x14ac:dyDescent="0.2">
      <c r="AM463" s="519"/>
      <c r="AO463" s="519"/>
      <c r="AP463" s="519"/>
      <c r="AQ463" s="519"/>
      <c r="AR463" s="519"/>
      <c r="AS463" s="519"/>
      <c r="AT463" s="519"/>
      <c r="AU463" s="519"/>
    </row>
    <row r="464" spans="39:47" x14ac:dyDescent="0.2">
      <c r="AM464" s="519"/>
      <c r="AO464" s="519"/>
      <c r="AP464" s="519"/>
      <c r="AQ464" s="519"/>
      <c r="AR464" s="519"/>
      <c r="AS464" s="519"/>
      <c r="AT464" s="519"/>
      <c r="AU464" s="519"/>
    </row>
    <row r="465" spans="39:47" x14ac:dyDescent="0.2">
      <c r="AM465" s="519"/>
      <c r="AO465" s="519"/>
      <c r="AP465" s="519"/>
      <c r="AQ465" s="519"/>
      <c r="AR465" s="519"/>
      <c r="AS465" s="519"/>
      <c r="AT465" s="519"/>
      <c r="AU465" s="519"/>
    </row>
    <row r="466" spans="39:47" x14ac:dyDescent="0.2">
      <c r="AM466" s="519"/>
      <c r="AO466" s="519"/>
      <c r="AP466" s="519"/>
      <c r="AQ466" s="519"/>
      <c r="AR466" s="519"/>
      <c r="AS466" s="519"/>
      <c r="AT466" s="519"/>
      <c r="AU466" s="519"/>
    </row>
    <row r="467" spans="39:47" x14ac:dyDescent="0.2">
      <c r="AM467" s="519"/>
      <c r="AO467" s="519"/>
      <c r="AP467" s="519"/>
      <c r="AQ467" s="519"/>
      <c r="AR467" s="519"/>
      <c r="AS467" s="519"/>
      <c r="AT467" s="519"/>
      <c r="AU467" s="519"/>
    </row>
    <row r="468" spans="39:47" x14ac:dyDescent="0.2">
      <c r="AM468" s="519"/>
      <c r="AO468" s="519"/>
      <c r="AP468" s="519"/>
      <c r="AQ468" s="519"/>
      <c r="AR468" s="519"/>
      <c r="AS468" s="519"/>
      <c r="AT468" s="519"/>
      <c r="AU468" s="519"/>
    </row>
    <row r="469" spans="39:47" x14ac:dyDescent="0.2">
      <c r="AM469" s="519"/>
      <c r="AO469" s="519"/>
      <c r="AP469" s="519"/>
      <c r="AQ469" s="519"/>
      <c r="AR469" s="519"/>
      <c r="AS469" s="519"/>
      <c r="AT469" s="519"/>
      <c r="AU469" s="519"/>
    </row>
    <row r="470" spans="39:47" x14ac:dyDescent="0.2">
      <c r="AM470" s="519"/>
      <c r="AO470" s="519"/>
      <c r="AP470" s="519"/>
      <c r="AQ470" s="519"/>
      <c r="AR470" s="519"/>
      <c r="AS470" s="519"/>
      <c r="AT470" s="519"/>
      <c r="AU470" s="519"/>
    </row>
    <row r="471" spans="39:47" x14ac:dyDescent="0.2">
      <c r="AM471" s="519"/>
      <c r="AO471" s="519"/>
      <c r="AP471" s="519"/>
      <c r="AQ471" s="519"/>
      <c r="AR471" s="519"/>
      <c r="AS471" s="519"/>
      <c r="AT471" s="519"/>
      <c r="AU471" s="519"/>
    </row>
    <row r="472" spans="39:47" x14ac:dyDescent="0.2">
      <c r="AM472" s="519"/>
      <c r="AO472" s="519"/>
      <c r="AP472" s="519"/>
      <c r="AQ472" s="519"/>
      <c r="AR472" s="519"/>
      <c r="AS472" s="519"/>
      <c r="AT472" s="519"/>
      <c r="AU472" s="519"/>
    </row>
    <row r="473" spans="39:47" x14ac:dyDescent="0.2">
      <c r="AM473" s="519"/>
      <c r="AO473" s="519"/>
      <c r="AP473" s="519"/>
      <c r="AQ473" s="519"/>
      <c r="AR473" s="519"/>
      <c r="AS473" s="519"/>
      <c r="AT473" s="519"/>
      <c r="AU473" s="519"/>
    </row>
    <row r="474" spans="39:47" x14ac:dyDescent="0.2">
      <c r="AM474" s="519"/>
      <c r="AO474" s="519"/>
      <c r="AP474" s="519"/>
      <c r="AQ474" s="519"/>
      <c r="AR474" s="519"/>
      <c r="AS474" s="519"/>
      <c r="AT474" s="519"/>
      <c r="AU474" s="519"/>
    </row>
    <row r="475" spans="39:47" x14ac:dyDescent="0.2">
      <c r="AM475" s="519"/>
      <c r="AO475" s="519"/>
      <c r="AP475" s="519"/>
      <c r="AQ475" s="519"/>
      <c r="AR475" s="519"/>
      <c r="AS475" s="519"/>
      <c r="AT475" s="519"/>
      <c r="AU475" s="519"/>
    </row>
    <row r="476" spans="39:47" x14ac:dyDescent="0.2">
      <c r="AM476" s="519"/>
      <c r="AO476" s="519"/>
      <c r="AP476" s="519"/>
      <c r="AQ476" s="519"/>
      <c r="AR476" s="519"/>
      <c r="AS476" s="519"/>
      <c r="AT476" s="519"/>
      <c r="AU476" s="519"/>
    </row>
    <row r="477" spans="39:47" x14ac:dyDescent="0.2">
      <c r="AM477" s="519"/>
      <c r="AO477" s="519"/>
      <c r="AP477" s="519"/>
      <c r="AQ477" s="519"/>
      <c r="AR477" s="519"/>
      <c r="AS477" s="519"/>
      <c r="AT477" s="519"/>
      <c r="AU477" s="519"/>
    </row>
    <row r="478" spans="39:47" x14ac:dyDescent="0.2">
      <c r="AM478" s="519"/>
      <c r="AO478" s="519"/>
      <c r="AP478" s="519"/>
      <c r="AQ478" s="519"/>
      <c r="AR478" s="519"/>
      <c r="AS478" s="519"/>
      <c r="AT478" s="519"/>
      <c r="AU478" s="519"/>
    </row>
    <row r="479" spans="39:47" x14ac:dyDescent="0.2">
      <c r="AM479" s="519"/>
      <c r="AO479" s="519"/>
      <c r="AP479" s="519"/>
      <c r="AQ479" s="519"/>
      <c r="AR479" s="519"/>
      <c r="AS479" s="519"/>
      <c r="AT479" s="519"/>
      <c r="AU479" s="519"/>
    </row>
    <row r="480" spans="39:47" x14ac:dyDescent="0.2">
      <c r="AM480" s="519"/>
      <c r="AO480" s="519"/>
      <c r="AP480" s="519"/>
      <c r="AQ480" s="519"/>
      <c r="AR480" s="519"/>
      <c r="AS480" s="519"/>
      <c r="AT480" s="519"/>
      <c r="AU480" s="519"/>
    </row>
    <row r="481" spans="39:47" x14ac:dyDescent="0.2">
      <c r="AM481" s="519"/>
      <c r="AO481" s="519"/>
      <c r="AP481" s="519"/>
      <c r="AQ481" s="519"/>
      <c r="AR481" s="519"/>
      <c r="AS481" s="519"/>
      <c r="AT481" s="519"/>
      <c r="AU481" s="519"/>
    </row>
    <row r="482" spans="39:47" x14ac:dyDescent="0.2">
      <c r="AM482" s="519"/>
      <c r="AO482" s="519"/>
      <c r="AP482" s="519"/>
      <c r="AQ482" s="519"/>
      <c r="AR482" s="519"/>
      <c r="AS482" s="519"/>
      <c r="AT482" s="519"/>
      <c r="AU482" s="519"/>
    </row>
    <row r="483" spans="39:47" x14ac:dyDescent="0.2">
      <c r="AM483" s="519"/>
      <c r="AO483" s="519"/>
      <c r="AP483" s="519"/>
      <c r="AQ483" s="519"/>
      <c r="AR483" s="519"/>
      <c r="AS483" s="519"/>
      <c r="AT483" s="519"/>
      <c r="AU483" s="519"/>
    </row>
    <row r="484" spans="39:47" x14ac:dyDescent="0.2">
      <c r="AM484" s="519"/>
      <c r="AO484" s="519"/>
      <c r="AP484" s="519"/>
      <c r="AQ484" s="519"/>
      <c r="AR484" s="519"/>
      <c r="AS484" s="519"/>
      <c r="AT484" s="519"/>
      <c r="AU484" s="519"/>
    </row>
    <row r="485" spans="39:47" x14ac:dyDescent="0.2">
      <c r="AM485" s="519"/>
      <c r="AO485" s="519"/>
      <c r="AP485" s="519"/>
      <c r="AQ485" s="519"/>
      <c r="AR485" s="519"/>
      <c r="AS485" s="519"/>
      <c r="AT485" s="519"/>
      <c r="AU485" s="519"/>
    </row>
    <row r="486" spans="39:47" x14ac:dyDescent="0.2">
      <c r="AM486" s="519"/>
      <c r="AO486" s="519"/>
      <c r="AP486" s="519"/>
      <c r="AQ486" s="519"/>
      <c r="AR486" s="519"/>
      <c r="AS486" s="519"/>
      <c r="AT486" s="519"/>
      <c r="AU486" s="519"/>
    </row>
    <row r="487" spans="39:47" x14ac:dyDescent="0.2">
      <c r="AM487" s="519"/>
      <c r="AO487" s="519"/>
      <c r="AP487" s="519"/>
      <c r="AQ487" s="519"/>
      <c r="AR487" s="519"/>
      <c r="AS487" s="519"/>
      <c r="AT487" s="519"/>
      <c r="AU487" s="519"/>
    </row>
    <row r="488" spans="39:47" x14ac:dyDescent="0.2">
      <c r="AM488" s="519"/>
      <c r="AO488" s="519"/>
      <c r="AP488" s="519"/>
      <c r="AQ488" s="519"/>
      <c r="AR488" s="519"/>
      <c r="AS488" s="519"/>
      <c r="AT488" s="519"/>
      <c r="AU488" s="519"/>
    </row>
    <row r="489" spans="39:47" x14ac:dyDescent="0.2">
      <c r="AM489" s="519"/>
      <c r="AO489" s="519"/>
      <c r="AP489" s="519"/>
      <c r="AQ489" s="519"/>
      <c r="AR489" s="519"/>
      <c r="AS489" s="519"/>
      <c r="AT489" s="519"/>
      <c r="AU489" s="519"/>
    </row>
    <row r="490" spans="39:47" x14ac:dyDescent="0.2">
      <c r="AM490" s="519"/>
      <c r="AO490" s="519"/>
      <c r="AP490" s="519"/>
      <c r="AQ490" s="519"/>
      <c r="AR490" s="519"/>
      <c r="AS490" s="519"/>
      <c r="AT490" s="519"/>
      <c r="AU490" s="519"/>
    </row>
    <row r="491" spans="39:47" x14ac:dyDescent="0.2">
      <c r="AM491" s="519"/>
      <c r="AO491" s="519"/>
      <c r="AP491" s="519"/>
      <c r="AQ491" s="519"/>
      <c r="AR491" s="519"/>
      <c r="AS491" s="519"/>
      <c r="AT491" s="519"/>
      <c r="AU491" s="519"/>
    </row>
    <row r="492" spans="39:47" x14ac:dyDescent="0.2">
      <c r="AM492" s="519"/>
      <c r="AO492" s="519"/>
      <c r="AP492" s="519"/>
      <c r="AQ492" s="519"/>
      <c r="AR492" s="519"/>
      <c r="AS492" s="519"/>
      <c r="AT492" s="519"/>
      <c r="AU492" s="519"/>
    </row>
    <row r="493" spans="39:47" x14ac:dyDescent="0.2">
      <c r="AM493" s="519"/>
      <c r="AO493" s="519"/>
      <c r="AP493" s="519"/>
      <c r="AQ493" s="519"/>
      <c r="AR493" s="519"/>
      <c r="AS493" s="519"/>
      <c r="AT493" s="519"/>
      <c r="AU493" s="519"/>
    </row>
    <row r="494" spans="39:47" x14ac:dyDescent="0.2">
      <c r="AM494" s="519"/>
      <c r="AO494" s="519"/>
      <c r="AP494" s="519"/>
      <c r="AQ494" s="519"/>
      <c r="AR494" s="519"/>
      <c r="AS494" s="519"/>
      <c r="AT494" s="519"/>
      <c r="AU494" s="519"/>
    </row>
    <row r="495" spans="39:47" x14ac:dyDescent="0.2">
      <c r="AM495" s="519"/>
      <c r="AO495" s="519"/>
      <c r="AP495" s="519"/>
      <c r="AQ495" s="519"/>
      <c r="AR495" s="519"/>
      <c r="AS495" s="519"/>
      <c r="AT495" s="519"/>
      <c r="AU495" s="519"/>
    </row>
    <row r="496" spans="39:47" x14ac:dyDescent="0.2">
      <c r="AM496" s="519"/>
      <c r="AO496" s="519"/>
      <c r="AP496" s="519"/>
      <c r="AQ496" s="519"/>
      <c r="AR496" s="519"/>
      <c r="AS496" s="519"/>
      <c r="AT496" s="519"/>
      <c r="AU496" s="519"/>
    </row>
    <row r="497" spans="39:47" x14ac:dyDescent="0.2">
      <c r="AM497" s="519"/>
      <c r="AO497" s="519"/>
      <c r="AP497" s="519"/>
      <c r="AQ497" s="519"/>
      <c r="AR497" s="519"/>
      <c r="AS497" s="519"/>
      <c r="AT497" s="519"/>
      <c r="AU497" s="519"/>
    </row>
    <row r="498" spans="39:47" x14ac:dyDescent="0.2">
      <c r="AM498" s="519"/>
      <c r="AO498" s="519"/>
      <c r="AP498" s="519"/>
      <c r="AQ498" s="519"/>
      <c r="AR498" s="519"/>
      <c r="AS498" s="519"/>
      <c r="AT498" s="519"/>
      <c r="AU498" s="519"/>
    </row>
    <row r="499" spans="39:47" x14ac:dyDescent="0.2">
      <c r="AM499" s="519"/>
      <c r="AO499" s="519"/>
      <c r="AP499" s="519"/>
      <c r="AQ499" s="519"/>
      <c r="AR499" s="519"/>
      <c r="AS499" s="519"/>
      <c r="AT499" s="519"/>
      <c r="AU499" s="519"/>
    </row>
    <row r="500" spans="39:47" x14ac:dyDescent="0.2">
      <c r="AM500" s="519"/>
      <c r="AO500" s="519"/>
      <c r="AP500" s="519"/>
      <c r="AQ500" s="519"/>
      <c r="AR500" s="519"/>
      <c r="AS500" s="519"/>
      <c r="AT500" s="519"/>
      <c r="AU500" s="519"/>
    </row>
    <row r="501" spans="39:47" x14ac:dyDescent="0.2">
      <c r="AM501" s="519"/>
      <c r="AO501" s="519"/>
      <c r="AP501" s="519"/>
      <c r="AQ501" s="519"/>
      <c r="AR501" s="519"/>
      <c r="AS501" s="519"/>
      <c r="AT501" s="519"/>
      <c r="AU501" s="519"/>
    </row>
    <row r="502" spans="39:47" x14ac:dyDescent="0.2">
      <c r="AM502" s="519"/>
      <c r="AO502" s="519"/>
      <c r="AP502" s="519"/>
      <c r="AQ502" s="519"/>
      <c r="AR502" s="519"/>
      <c r="AS502" s="519"/>
      <c r="AT502" s="519"/>
      <c r="AU502" s="519"/>
    </row>
    <row r="503" spans="39:47" x14ac:dyDescent="0.2">
      <c r="AM503" s="519"/>
      <c r="AO503" s="519"/>
      <c r="AP503" s="519"/>
      <c r="AQ503" s="519"/>
      <c r="AR503" s="519"/>
      <c r="AS503" s="519"/>
      <c r="AT503" s="519"/>
      <c r="AU503" s="519"/>
    </row>
    <row r="504" spans="39:47" x14ac:dyDescent="0.2">
      <c r="AM504" s="519"/>
      <c r="AO504" s="519"/>
      <c r="AP504" s="519"/>
      <c r="AQ504" s="519"/>
      <c r="AR504" s="519"/>
      <c r="AS504" s="519"/>
      <c r="AT504" s="519"/>
      <c r="AU504" s="519"/>
    </row>
    <row r="505" spans="39:47" x14ac:dyDescent="0.2">
      <c r="AM505" s="519"/>
      <c r="AO505" s="519"/>
      <c r="AP505" s="519"/>
      <c r="AQ505" s="519"/>
      <c r="AR505" s="519"/>
      <c r="AS505" s="519"/>
      <c r="AT505" s="519"/>
      <c r="AU505" s="519"/>
    </row>
    <row r="506" spans="39:47" x14ac:dyDescent="0.2">
      <c r="AM506" s="519"/>
      <c r="AO506" s="519"/>
      <c r="AP506" s="519"/>
      <c r="AQ506" s="519"/>
      <c r="AR506" s="519"/>
      <c r="AS506" s="519"/>
      <c r="AT506" s="519"/>
      <c r="AU506" s="519"/>
    </row>
    <row r="507" spans="39:47" x14ac:dyDescent="0.2">
      <c r="AM507" s="519"/>
      <c r="AO507" s="519"/>
      <c r="AP507" s="519"/>
      <c r="AQ507" s="519"/>
      <c r="AR507" s="519"/>
      <c r="AS507" s="519"/>
      <c r="AT507" s="519"/>
      <c r="AU507" s="519"/>
    </row>
    <row r="508" spans="39:47" x14ac:dyDescent="0.2">
      <c r="AM508" s="519"/>
      <c r="AO508" s="519"/>
      <c r="AP508" s="519"/>
      <c r="AQ508" s="519"/>
      <c r="AR508" s="519"/>
      <c r="AS508" s="519"/>
      <c r="AT508" s="519"/>
      <c r="AU508" s="519"/>
    </row>
    <row r="509" spans="39:47" x14ac:dyDescent="0.2">
      <c r="AM509" s="519"/>
      <c r="AO509" s="519"/>
      <c r="AP509" s="519"/>
      <c r="AQ509" s="519"/>
      <c r="AR509" s="519"/>
      <c r="AS509" s="519"/>
      <c r="AT509" s="519"/>
      <c r="AU509" s="519"/>
    </row>
    <row r="510" spans="39:47" x14ac:dyDescent="0.2">
      <c r="AM510" s="519"/>
      <c r="AO510" s="519"/>
      <c r="AP510" s="519"/>
      <c r="AQ510" s="519"/>
      <c r="AR510" s="519"/>
      <c r="AS510" s="519"/>
      <c r="AT510" s="519"/>
      <c r="AU510" s="519"/>
    </row>
    <row r="511" spans="39:47" x14ac:dyDescent="0.2">
      <c r="AM511" s="519"/>
      <c r="AO511" s="519"/>
      <c r="AP511" s="519"/>
      <c r="AQ511" s="519"/>
      <c r="AR511" s="519"/>
      <c r="AS511" s="519"/>
      <c r="AT511" s="519"/>
      <c r="AU511" s="519"/>
    </row>
    <row r="512" spans="39:47" x14ac:dyDescent="0.2">
      <c r="AM512" s="519"/>
      <c r="AO512" s="519"/>
      <c r="AP512" s="519"/>
      <c r="AQ512" s="519"/>
      <c r="AR512" s="519"/>
      <c r="AS512" s="519"/>
      <c r="AT512" s="519"/>
      <c r="AU512" s="519"/>
    </row>
    <row r="513" spans="39:47" x14ac:dyDescent="0.2">
      <c r="AM513" s="519"/>
      <c r="AO513" s="519"/>
      <c r="AP513" s="519"/>
      <c r="AQ513" s="519"/>
      <c r="AR513" s="519"/>
      <c r="AS513" s="519"/>
      <c r="AT513" s="519"/>
      <c r="AU513" s="519"/>
    </row>
    <row r="514" spans="39:47" x14ac:dyDescent="0.2">
      <c r="AM514" s="519"/>
      <c r="AO514" s="519"/>
      <c r="AP514" s="519"/>
      <c r="AQ514" s="519"/>
      <c r="AR514" s="519"/>
      <c r="AS514" s="519"/>
      <c r="AT514" s="519"/>
      <c r="AU514" s="519"/>
    </row>
    <row r="515" spans="39:47" x14ac:dyDescent="0.2">
      <c r="AM515" s="519"/>
      <c r="AO515" s="519"/>
      <c r="AP515" s="519"/>
      <c r="AQ515" s="519"/>
      <c r="AR515" s="519"/>
      <c r="AS515" s="519"/>
      <c r="AT515" s="519"/>
      <c r="AU515" s="519"/>
    </row>
    <row r="516" spans="39:47" x14ac:dyDescent="0.2">
      <c r="AM516" s="519"/>
      <c r="AO516" s="519"/>
      <c r="AP516" s="519"/>
      <c r="AQ516" s="519"/>
      <c r="AR516" s="519"/>
      <c r="AS516" s="519"/>
      <c r="AT516" s="519"/>
      <c r="AU516" s="519"/>
    </row>
    <row r="517" spans="39:47" x14ac:dyDescent="0.2">
      <c r="AM517" s="519"/>
      <c r="AO517" s="519"/>
      <c r="AP517" s="519"/>
      <c r="AQ517" s="519"/>
      <c r="AR517" s="519"/>
      <c r="AS517" s="519"/>
      <c r="AT517" s="519"/>
      <c r="AU517" s="519"/>
    </row>
    <row r="518" spans="39:47" x14ac:dyDescent="0.2">
      <c r="AM518" s="519"/>
      <c r="AO518" s="519"/>
      <c r="AP518" s="519"/>
      <c r="AQ518" s="519"/>
      <c r="AR518" s="519"/>
      <c r="AS518" s="519"/>
      <c r="AT518" s="519"/>
      <c r="AU518" s="519"/>
    </row>
    <row r="519" spans="39:47" x14ac:dyDescent="0.2">
      <c r="AM519" s="519"/>
      <c r="AO519" s="519"/>
      <c r="AP519" s="519"/>
      <c r="AQ519" s="519"/>
      <c r="AR519" s="519"/>
      <c r="AS519" s="519"/>
      <c r="AT519" s="519"/>
      <c r="AU519" s="519"/>
    </row>
    <row r="520" spans="39:47" x14ac:dyDescent="0.2">
      <c r="AM520" s="519"/>
      <c r="AO520" s="519"/>
      <c r="AP520" s="519"/>
      <c r="AQ520" s="519"/>
      <c r="AR520" s="519"/>
      <c r="AS520" s="519"/>
      <c r="AT520" s="519"/>
      <c r="AU520" s="519"/>
    </row>
    <row r="521" spans="39:47" x14ac:dyDescent="0.2">
      <c r="AM521" s="519"/>
      <c r="AO521" s="519"/>
      <c r="AP521" s="519"/>
      <c r="AQ521" s="519"/>
      <c r="AR521" s="519"/>
      <c r="AS521" s="519"/>
      <c r="AT521" s="519"/>
      <c r="AU521" s="519"/>
    </row>
    <row r="522" spans="39:47" x14ac:dyDescent="0.2">
      <c r="AM522" s="519"/>
      <c r="AO522" s="519"/>
      <c r="AP522" s="519"/>
      <c r="AQ522" s="519"/>
      <c r="AR522" s="519"/>
      <c r="AS522" s="519"/>
      <c r="AT522" s="519"/>
      <c r="AU522" s="519"/>
    </row>
    <row r="523" spans="39:47" x14ac:dyDescent="0.2">
      <c r="AM523" s="519"/>
      <c r="AO523" s="519"/>
      <c r="AP523" s="519"/>
      <c r="AQ523" s="519"/>
      <c r="AR523" s="519"/>
      <c r="AS523" s="519"/>
      <c r="AT523" s="519"/>
      <c r="AU523" s="519"/>
    </row>
    <row r="524" spans="39:47" x14ac:dyDescent="0.2">
      <c r="AM524" s="519"/>
      <c r="AO524" s="519"/>
      <c r="AP524" s="519"/>
      <c r="AQ524" s="519"/>
      <c r="AR524" s="519"/>
      <c r="AS524" s="519"/>
      <c r="AT524" s="519"/>
      <c r="AU524" s="519"/>
    </row>
    <row r="525" spans="39:47" x14ac:dyDescent="0.2">
      <c r="AM525" s="519"/>
      <c r="AO525" s="519"/>
      <c r="AP525" s="519"/>
      <c r="AQ525" s="519"/>
      <c r="AR525" s="519"/>
      <c r="AS525" s="519"/>
      <c r="AT525" s="519"/>
      <c r="AU525" s="519"/>
    </row>
    <row r="526" spans="39:47" x14ac:dyDescent="0.2">
      <c r="AM526" s="519"/>
      <c r="AO526" s="519"/>
      <c r="AP526" s="519"/>
      <c r="AQ526" s="519"/>
      <c r="AR526" s="519"/>
      <c r="AS526" s="519"/>
      <c r="AT526" s="519"/>
      <c r="AU526" s="519"/>
    </row>
    <row r="527" spans="39:47" x14ac:dyDescent="0.2">
      <c r="AM527" s="519"/>
      <c r="AO527" s="519"/>
      <c r="AP527" s="519"/>
      <c r="AQ527" s="519"/>
      <c r="AR527" s="519"/>
      <c r="AS527" s="519"/>
      <c r="AT527" s="519"/>
      <c r="AU527" s="519"/>
    </row>
    <row r="528" spans="39:47" x14ac:dyDescent="0.2">
      <c r="AM528" s="519"/>
      <c r="AO528" s="519"/>
      <c r="AP528" s="519"/>
      <c r="AQ528" s="519"/>
      <c r="AR528" s="519"/>
      <c r="AS528" s="519"/>
      <c r="AT528" s="519"/>
      <c r="AU528" s="519"/>
    </row>
    <row r="529" spans="39:47" x14ac:dyDescent="0.2">
      <c r="AM529" s="519"/>
      <c r="AO529" s="519"/>
      <c r="AP529" s="519"/>
      <c r="AQ529" s="519"/>
      <c r="AR529" s="519"/>
      <c r="AS529" s="519"/>
      <c r="AT529" s="519"/>
      <c r="AU529" s="519"/>
    </row>
    <row r="530" spans="39:47" x14ac:dyDescent="0.2">
      <c r="AM530" s="519"/>
      <c r="AO530" s="519"/>
      <c r="AP530" s="519"/>
      <c r="AQ530" s="519"/>
      <c r="AR530" s="519"/>
      <c r="AS530" s="519"/>
      <c r="AT530" s="519"/>
      <c r="AU530" s="519"/>
    </row>
    <row r="531" spans="39:47" x14ac:dyDescent="0.2">
      <c r="AM531" s="519"/>
      <c r="AO531" s="519"/>
      <c r="AP531" s="519"/>
      <c r="AQ531" s="519"/>
      <c r="AR531" s="519"/>
      <c r="AS531" s="519"/>
      <c r="AT531" s="519"/>
      <c r="AU531" s="519"/>
    </row>
    <row r="532" spans="39:47" x14ac:dyDescent="0.2">
      <c r="AM532" s="519"/>
      <c r="AO532" s="519"/>
      <c r="AP532" s="519"/>
      <c r="AQ532" s="519"/>
      <c r="AR532" s="519"/>
      <c r="AS532" s="519"/>
      <c r="AT532" s="519"/>
      <c r="AU532" s="519"/>
    </row>
    <row r="533" spans="39:47" x14ac:dyDescent="0.2">
      <c r="AM533" s="519"/>
      <c r="AO533" s="519"/>
      <c r="AP533" s="519"/>
      <c r="AQ533" s="519"/>
      <c r="AR533" s="519"/>
      <c r="AS533" s="519"/>
      <c r="AT533" s="519"/>
      <c r="AU533" s="519"/>
    </row>
    <row r="534" spans="39:47" x14ac:dyDescent="0.2">
      <c r="AM534" s="519"/>
      <c r="AO534" s="519"/>
      <c r="AP534" s="519"/>
      <c r="AQ534" s="519"/>
      <c r="AR534" s="519"/>
      <c r="AS534" s="519"/>
      <c r="AT534" s="519"/>
      <c r="AU534" s="519"/>
    </row>
    <row r="535" spans="39:47" x14ac:dyDescent="0.2">
      <c r="AM535" s="519"/>
      <c r="AO535" s="519"/>
      <c r="AP535" s="519"/>
      <c r="AQ535" s="519"/>
      <c r="AR535" s="519"/>
      <c r="AS535" s="519"/>
      <c r="AT535" s="519"/>
      <c r="AU535" s="519"/>
    </row>
    <row r="536" spans="39:47" x14ac:dyDescent="0.2">
      <c r="AM536" s="519"/>
      <c r="AO536" s="519"/>
      <c r="AP536" s="519"/>
      <c r="AQ536" s="519"/>
      <c r="AR536" s="519"/>
      <c r="AS536" s="519"/>
      <c r="AT536" s="519"/>
      <c r="AU536" s="519"/>
    </row>
    <row r="537" spans="39:47" x14ac:dyDescent="0.2">
      <c r="AM537" s="519"/>
      <c r="AO537" s="519"/>
      <c r="AP537" s="519"/>
      <c r="AQ537" s="519"/>
      <c r="AR537" s="519"/>
      <c r="AS537" s="519"/>
      <c r="AT537" s="519"/>
      <c r="AU537" s="519"/>
    </row>
    <row r="538" spans="39:47" x14ac:dyDescent="0.2">
      <c r="AM538" s="519"/>
      <c r="AO538" s="519"/>
      <c r="AP538" s="519"/>
      <c r="AQ538" s="519"/>
      <c r="AR538" s="519"/>
      <c r="AS538" s="519"/>
      <c r="AT538" s="519"/>
      <c r="AU538" s="519"/>
    </row>
    <row r="539" spans="39:47" x14ac:dyDescent="0.2">
      <c r="AM539" s="519"/>
      <c r="AO539" s="519"/>
      <c r="AP539" s="519"/>
      <c r="AQ539" s="519"/>
      <c r="AR539" s="519"/>
      <c r="AS539" s="519"/>
      <c r="AT539" s="519"/>
      <c r="AU539" s="519"/>
    </row>
    <row r="540" spans="39:47" x14ac:dyDescent="0.2">
      <c r="AM540" s="519"/>
      <c r="AO540" s="519"/>
      <c r="AP540" s="519"/>
      <c r="AQ540" s="519"/>
      <c r="AR540" s="519"/>
      <c r="AS540" s="519"/>
      <c r="AT540" s="519"/>
      <c r="AU540" s="519"/>
    </row>
    <row r="541" spans="39:47" x14ac:dyDescent="0.2">
      <c r="AM541" s="519"/>
      <c r="AO541" s="519"/>
      <c r="AP541" s="519"/>
      <c r="AQ541" s="519"/>
      <c r="AR541" s="519"/>
      <c r="AS541" s="519"/>
      <c r="AT541" s="519"/>
      <c r="AU541" s="519"/>
    </row>
    <row r="542" spans="39:47" x14ac:dyDescent="0.2">
      <c r="AM542" s="519"/>
      <c r="AO542" s="519"/>
      <c r="AP542" s="519"/>
      <c r="AQ542" s="519"/>
      <c r="AR542" s="519"/>
      <c r="AS542" s="519"/>
      <c r="AT542" s="519"/>
      <c r="AU542" s="519"/>
    </row>
    <row r="543" spans="39:47" x14ac:dyDescent="0.2">
      <c r="AM543" s="519"/>
      <c r="AO543" s="519"/>
      <c r="AP543" s="519"/>
      <c r="AQ543" s="519"/>
      <c r="AR543" s="519"/>
      <c r="AS543" s="519"/>
      <c r="AT543" s="519"/>
      <c r="AU543" s="519"/>
    </row>
    <row r="544" spans="39:47" x14ac:dyDescent="0.2">
      <c r="AM544" s="519"/>
      <c r="AO544" s="519"/>
      <c r="AP544" s="519"/>
      <c r="AQ544" s="519"/>
      <c r="AR544" s="519"/>
      <c r="AS544" s="519"/>
      <c r="AT544" s="519"/>
      <c r="AU544" s="519"/>
    </row>
    <row r="545" spans="39:47" x14ac:dyDescent="0.2">
      <c r="AM545" s="519"/>
      <c r="AO545" s="519"/>
      <c r="AP545" s="519"/>
      <c r="AQ545" s="519"/>
      <c r="AR545" s="519"/>
      <c r="AS545" s="519"/>
      <c r="AT545" s="519"/>
      <c r="AU545" s="519"/>
    </row>
    <row r="546" spans="39:47" x14ac:dyDescent="0.2">
      <c r="AM546" s="519"/>
      <c r="AO546" s="519"/>
      <c r="AP546" s="519"/>
      <c r="AQ546" s="519"/>
      <c r="AR546" s="519"/>
      <c r="AS546" s="519"/>
      <c r="AT546" s="519"/>
      <c r="AU546" s="519"/>
    </row>
    <row r="547" spans="39:47" x14ac:dyDescent="0.2">
      <c r="AM547" s="519"/>
      <c r="AO547" s="519"/>
      <c r="AP547" s="519"/>
      <c r="AQ547" s="519"/>
      <c r="AR547" s="519"/>
      <c r="AS547" s="519"/>
      <c r="AT547" s="519"/>
      <c r="AU547" s="519"/>
    </row>
    <row r="548" spans="39:47" x14ac:dyDescent="0.2">
      <c r="AM548" s="519"/>
      <c r="AO548" s="519"/>
      <c r="AP548" s="519"/>
      <c r="AQ548" s="519"/>
      <c r="AR548" s="519"/>
      <c r="AS548" s="519"/>
      <c r="AT548" s="519"/>
      <c r="AU548" s="519"/>
    </row>
    <row r="549" spans="39:47" x14ac:dyDescent="0.2">
      <c r="AM549" s="519"/>
      <c r="AO549" s="519"/>
      <c r="AP549" s="519"/>
      <c r="AQ549" s="519"/>
      <c r="AR549" s="519"/>
      <c r="AS549" s="519"/>
      <c r="AT549" s="519"/>
      <c r="AU549" s="519"/>
    </row>
    <row r="550" spans="39:47" x14ac:dyDescent="0.2">
      <c r="AM550" s="519"/>
      <c r="AO550" s="519"/>
      <c r="AP550" s="519"/>
      <c r="AQ550" s="519"/>
      <c r="AR550" s="519"/>
      <c r="AS550" s="519"/>
      <c r="AT550" s="519"/>
      <c r="AU550" s="519"/>
    </row>
    <row r="551" spans="39:47" x14ac:dyDescent="0.2">
      <c r="AM551" s="519"/>
      <c r="AO551" s="519"/>
      <c r="AP551" s="519"/>
      <c r="AQ551" s="519"/>
      <c r="AR551" s="519"/>
      <c r="AS551" s="519"/>
      <c r="AT551" s="519"/>
      <c r="AU551" s="519"/>
    </row>
    <row r="552" spans="39:47" x14ac:dyDescent="0.2">
      <c r="AM552" s="519"/>
      <c r="AO552" s="519"/>
      <c r="AP552" s="519"/>
      <c r="AQ552" s="519"/>
      <c r="AR552" s="519"/>
      <c r="AS552" s="519"/>
      <c r="AT552" s="519"/>
      <c r="AU552" s="519"/>
    </row>
    <row r="553" spans="39:47" x14ac:dyDescent="0.2">
      <c r="AM553" s="519"/>
      <c r="AO553" s="519"/>
      <c r="AP553" s="519"/>
      <c r="AQ553" s="519"/>
      <c r="AR553" s="519"/>
      <c r="AS553" s="519"/>
      <c r="AT553" s="519"/>
      <c r="AU553" s="519"/>
    </row>
    <row r="554" spans="39:47" x14ac:dyDescent="0.2">
      <c r="AM554" s="519"/>
      <c r="AO554" s="519"/>
      <c r="AP554" s="519"/>
      <c r="AQ554" s="519"/>
      <c r="AR554" s="519"/>
      <c r="AS554" s="519"/>
      <c r="AT554" s="519"/>
      <c r="AU554" s="519"/>
    </row>
    <row r="555" spans="39:47" x14ac:dyDescent="0.2">
      <c r="AM555" s="519"/>
      <c r="AO555" s="519"/>
      <c r="AP555" s="519"/>
      <c r="AQ555" s="519"/>
      <c r="AR555" s="519"/>
      <c r="AS555" s="519"/>
      <c r="AT555" s="519"/>
      <c r="AU555" s="519"/>
    </row>
    <row r="556" spans="39:47" x14ac:dyDescent="0.2">
      <c r="AM556" s="519"/>
      <c r="AO556" s="519"/>
      <c r="AP556" s="519"/>
      <c r="AQ556" s="519"/>
      <c r="AR556" s="519"/>
      <c r="AS556" s="519"/>
      <c r="AT556" s="519"/>
      <c r="AU556" s="519"/>
    </row>
    <row r="557" spans="39:47" x14ac:dyDescent="0.2">
      <c r="AM557" s="519"/>
      <c r="AO557" s="519"/>
      <c r="AP557" s="519"/>
      <c r="AQ557" s="519"/>
      <c r="AR557" s="519"/>
      <c r="AS557" s="519"/>
      <c r="AT557" s="519"/>
      <c r="AU557" s="519"/>
    </row>
    <row r="558" spans="39:47" x14ac:dyDescent="0.2">
      <c r="AM558" s="519"/>
      <c r="AO558" s="519"/>
      <c r="AP558" s="519"/>
      <c r="AQ558" s="519"/>
      <c r="AR558" s="519"/>
      <c r="AS558" s="519"/>
      <c r="AT558" s="519"/>
      <c r="AU558" s="519"/>
    </row>
    <row r="559" spans="39:47" x14ac:dyDescent="0.2">
      <c r="AM559" s="519"/>
      <c r="AO559" s="519"/>
      <c r="AP559" s="519"/>
      <c r="AQ559" s="519"/>
      <c r="AR559" s="519"/>
      <c r="AS559" s="519"/>
      <c r="AT559" s="519"/>
      <c r="AU559" s="519"/>
    </row>
    <row r="560" spans="39:47" x14ac:dyDescent="0.2">
      <c r="AM560" s="519"/>
      <c r="AO560" s="519"/>
      <c r="AP560" s="519"/>
      <c r="AQ560" s="519"/>
      <c r="AR560" s="519"/>
      <c r="AS560" s="519"/>
      <c r="AT560" s="519"/>
      <c r="AU560" s="519"/>
    </row>
    <row r="561" spans="39:47" x14ac:dyDescent="0.2">
      <c r="AM561" s="519"/>
      <c r="AO561" s="519"/>
      <c r="AP561" s="519"/>
      <c r="AQ561" s="519"/>
      <c r="AR561" s="519"/>
      <c r="AS561" s="519"/>
      <c r="AT561" s="519"/>
      <c r="AU561" s="519"/>
    </row>
    <row r="562" spans="39:47" x14ac:dyDescent="0.2">
      <c r="AM562" s="519"/>
      <c r="AO562" s="519"/>
      <c r="AP562" s="519"/>
      <c r="AQ562" s="519"/>
      <c r="AR562" s="519"/>
      <c r="AS562" s="519"/>
      <c r="AT562" s="519"/>
      <c r="AU562" s="519"/>
    </row>
    <row r="563" spans="39:47" x14ac:dyDescent="0.2">
      <c r="AM563" s="519"/>
      <c r="AO563" s="519"/>
      <c r="AP563" s="519"/>
      <c r="AQ563" s="519"/>
      <c r="AR563" s="519"/>
      <c r="AS563" s="519"/>
      <c r="AT563" s="519"/>
      <c r="AU563" s="519"/>
    </row>
    <row r="564" spans="39:47" x14ac:dyDescent="0.2">
      <c r="AM564" s="519"/>
      <c r="AO564" s="519"/>
      <c r="AP564" s="519"/>
      <c r="AQ564" s="519"/>
      <c r="AR564" s="519"/>
      <c r="AS564" s="519"/>
      <c r="AT564" s="519"/>
      <c r="AU564" s="519"/>
    </row>
    <row r="565" spans="39:47" x14ac:dyDescent="0.2">
      <c r="AM565" s="519"/>
      <c r="AO565" s="519"/>
      <c r="AP565" s="519"/>
      <c r="AQ565" s="519"/>
      <c r="AR565" s="519"/>
      <c r="AS565" s="519"/>
      <c r="AT565" s="519"/>
      <c r="AU565" s="519"/>
    </row>
    <row r="566" spans="39:47" x14ac:dyDescent="0.2">
      <c r="AM566" s="519"/>
      <c r="AO566" s="519"/>
      <c r="AP566" s="519"/>
      <c r="AQ566" s="519"/>
      <c r="AR566" s="519"/>
      <c r="AS566" s="519"/>
      <c r="AT566" s="519"/>
      <c r="AU566" s="519"/>
    </row>
    <row r="567" spans="39:47" x14ac:dyDescent="0.2">
      <c r="AM567" s="519"/>
      <c r="AO567" s="519"/>
      <c r="AP567" s="519"/>
      <c r="AQ567" s="519"/>
      <c r="AR567" s="519"/>
      <c r="AS567" s="519"/>
      <c r="AT567" s="519"/>
      <c r="AU567" s="519"/>
    </row>
    <row r="568" spans="39:47" x14ac:dyDescent="0.2">
      <c r="AM568" s="519"/>
      <c r="AO568" s="519"/>
      <c r="AP568" s="519"/>
      <c r="AQ568" s="519"/>
      <c r="AR568" s="519"/>
      <c r="AS568" s="519"/>
      <c r="AT568" s="519"/>
      <c r="AU568" s="519"/>
    </row>
    <row r="569" spans="39:47" x14ac:dyDescent="0.2">
      <c r="AM569" s="519"/>
      <c r="AO569" s="519"/>
      <c r="AP569" s="519"/>
      <c r="AQ569" s="519"/>
      <c r="AR569" s="519"/>
      <c r="AS569" s="519"/>
      <c r="AT569" s="519"/>
      <c r="AU569" s="519"/>
    </row>
    <row r="570" spans="39:47" x14ac:dyDescent="0.2">
      <c r="AM570" s="519"/>
      <c r="AO570" s="519"/>
      <c r="AP570" s="519"/>
      <c r="AQ570" s="519"/>
      <c r="AR570" s="519"/>
      <c r="AS570" s="519"/>
      <c r="AT570" s="519"/>
      <c r="AU570" s="519"/>
    </row>
    <row r="571" spans="39:47" x14ac:dyDescent="0.2">
      <c r="AM571" s="519"/>
      <c r="AO571" s="519"/>
      <c r="AP571" s="519"/>
      <c r="AQ571" s="519"/>
      <c r="AR571" s="519"/>
      <c r="AS571" s="519"/>
      <c r="AT571" s="519"/>
      <c r="AU571" s="519"/>
    </row>
    <row r="572" spans="39:47" x14ac:dyDescent="0.2">
      <c r="AM572" s="519"/>
      <c r="AO572" s="519"/>
      <c r="AP572" s="519"/>
      <c r="AQ572" s="519"/>
      <c r="AR572" s="519"/>
      <c r="AS572" s="519"/>
      <c r="AT572" s="519"/>
      <c r="AU572" s="519"/>
    </row>
    <row r="573" spans="39:47" x14ac:dyDescent="0.2">
      <c r="AM573" s="519"/>
      <c r="AO573" s="519"/>
      <c r="AP573" s="519"/>
      <c r="AQ573" s="519"/>
      <c r="AR573" s="519"/>
      <c r="AS573" s="519"/>
      <c r="AT573" s="519"/>
      <c r="AU573" s="519"/>
    </row>
    <row r="574" spans="39:47" x14ac:dyDescent="0.2">
      <c r="AM574" s="519"/>
      <c r="AO574" s="519"/>
      <c r="AP574" s="519"/>
      <c r="AQ574" s="519"/>
      <c r="AR574" s="519"/>
      <c r="AS574" s="519"/>
      <c r="AT574" s="519"/>
      <c r="AU574" s="519"/>
    </row>
    <row r="575" spans="39:47" x14ac:dyDescent="0.2">
      <c r="AM575" s="519"/>
      <c r="AO575" s="519"/>
      <c r="AP575" s="519"/>
      <c r="AQ575" s="519"/>
      <c r="AR575" s="519"/>
      <c r="AS575" s="519"/>
      <c r="AT575" s="519"/>
      <c r="AU575" s="519"/>
    </row>
    <row r="576" spans="39:47" x14ac:dyDescent="0.2">
      <c r="AM576" s="519"/>
      <c r="AO576" s="519"/>
      <c r="AP576" s="519"/>
      <c r="AQ576" s="519"/>
      <c r="AR576" s="519"/>
      <c r="AS576" s="519"/>
      <c r="AT576" s="519"/>
      <c r="AU576" s="519"/>
    </row>
    <row r="577" spans="39:47" x14ac:dyDescent="0.2">
      <c r="AM577" s="519"/>
      <c r="AO577" s="519"/>
      <c r="AP577" s="519"/>
      <c r="AQ577" s="519"/>
      <c r="AR577" s="519"/>
      <c r="AS577" s="519"/>
      <c r="AT577" s="519"/>
      <c r="AU577" s="519"/>
    </row>
    <row r="578" spans="39:47" x14ac:dyDescent="0.2">
      <c r="AM578" s="519"/>
      <c r="AO578" s="519"/>
      <c r="AP578" s="519"/>
      <c r="AQ578" s="519"/>
      <c r="AR578" s="519"/>
      <c r="AS578" s="519"/>
      <c r="AT578" s="519"/>
      <c r="AU578" s="519"/>
    </row>
    <row r="579" spans="39:47" x14ac:dyDescent="0.2">
      <c r="AM579" s="519"/>
      <c r="AO579" s="519"/>
      <c r="AP579" s="519"/>
      <c r="AQ579" s="519"/>
      <c r="AR579" s="519"/>
      <c r="AS579" s="519"/>
      <c r="AT579" s="519"/>
      <c r="AU579" s="519"/>
    </row>
    <row r="580" spans="39:47" x14ac:dyDescent="0.2">
      <c r="AM580" s="519"/>
      <c r="AO580" s="519"/>
      <c r="AP580" s="519"/>
      <c r="AQ580" s="519"/>
      <c r="AR580" s="519"/>
      <c r="AS580" s="519"/>
      <c r="AT580" s="519"/>
      <c r="AU580" s="519"/>
    </row>
    <row r="581" spans="39:47" x14ac:dyDescent="0.2">
      <c r="AM581" s="519"/>
      <c r="AO581" s="519"/>
      <c r="AP581" s="519"/>
      <c r="AQ581" s="519"/>
      <c r="AR581" s="519"/>
      <c r="AS581" s="519"/>
      <c r="AT581" s="519"/>
      <c r="AU581" s="519"/>
    </row>
    <row r="582" spans="39:47" x14ac:dyDescent="0.2">
      <c r="AM582" s="519"/>
      <c r="AO582" s="519"/>
      <c r="AP582" s="519"/>
      <c r="AQ582" s="519"/>
      <c r="AR582" s="519"/>
      <c r="AS582" s="519"/>
      <c r="AT582" s="519"/>
      <c r="AU582" s="519"/>
    </row>
    <row r="583" spans="39:47" x14ac:dyDescent="0.2">
      <c r="AM583" s="519"/>
      <c r="AO583" s="519"/>
      <c r="AP583" s="519"/>
      <c r="AQ583" s="519"/>
      <c r="AR583" s="519"/>
      <c r="AS583" s="519"/>
      <c r="AT583" s="519"/>
      <c r="AU583" s="519"/>
    </row>
    <row r="584" spans="39:47" x14ac:dyDescent="0.2">
      <c r="AM584" s="519"/>
      <c r="AO584" s="519"/>
      <c r="AP584" s="519"/>
      <c r="AQ584" s="519"/>
      <c r="AR584" s="519"/>
      <c r="AS584" s="519"/>
      <c r="AT584" s="519"/>
      <c r="AU584" s="519"/>
    </row>
    <row r="585" spans="39:47" x14ac:dyDescent="0.2">
      <c r="AM585" s="519"/>
      <c r="AO585" s="519"/>
      <c r="AP585" s="519"/>
      <c r="AQ585" s="519"/>
      <c r="AR585" s="519"/>
      <c r="AS585" s="519"/>
      <c r="AT585" s="519"/>
      <c r="AU585" s="519"/>
    </row>
    <row r="586" spans="39:47" x14ac:dyDescent="0.2">
      <c r="AM586" s="519"/>
      <c r="AO586" s="519"/>
      <c r="AP586" s="519"/>
      <c r="AQ586" s="519"/>
      <c r="AR586" s="519"/>
      <c r="AS586" s="519"/>
      <c r="AT586" s="519"/>
      <c r="AU586" s="519"/>
    </row>
    <row r="587" spans="39:47" x14ac:dyDescent="0.2">
      <c r="AM587" s="519"/>
      <c r="AO587" s="519"/>
      <c r="AP587" s="519"/>
      <c r="AQ587" s="519"/>
      <c r="AR587" s="519"/>
      <c r="AS587" s="519"/>
      <c r="AT587" s="519"/>
      <c r="AU587" s="519"/>
    </row>
    <row r="588" spans="39:47" x14ac:dyDescent="0.2">
      <c r="AM588" s="519"/>
      <c r="AO588" s="519"/>
      <c r="AP588" s="519"/>
      <c r="AQ588" s="519"/>
      <c r="AR588" s="519"/>
      <c r="AS588" s="519"/>
      <c r="AT588" s="519"/>
      <c r="AU588" s="519"/>
    </row>
    <row r="589" spans="39:47" x14ac:dyDescent="0.2">
      <c r="AM589" s="519"/>
      <c r="AO589" s="519"/>
      <c r="AP589" s="519"/>
      <c r="AQ589" s="519"/>
      <c r="AR589" s="519"/>
      <c r="AS589" s="519"/>
      <c r="AT589" s="519"/>
      <c r="AU589" s="519"/>
    </row>
    <row r="590" spans="39:47" x14ac:dyDescent="0.2">
      <c r="AM590" s="519"/>
      <c r="AO590" s="519"/>
      <c r="AP590" s="519"/>
      <c r="AQ590" s="519"/>
      <c r="AR590" s="519"/>
      <c r="AS590" s="519"/>
      <c r="AT590" s="519"/>
      <c r="AU590" s="519"/>
    </row>
    <row r="591" spans="39:47" x14ac:dyDescent="0.2">
      <c r="AM591" s="519"/>
      <c r="AO591" s="519"/>
      <c r="AP591" s="519"/>
      <c r="AQ591" s="519"/>
      <c r="AR591" s="519"/>
      <c r="AS591" s="519"/>
      <c r="AT591" s="519"/>
      <c r="AU591" s="519"/>
    </row>
    <row r="592" spans="39:47" x14ac:dyDescent="0.2">
      <c r="AM592" s="519"/>
      <c r="AO592" s="519"/>
      <c r="AP592" s="519"/>
      <c r="AQ592" s="519"/>
      <c r="AR592" s="519"/>
      <c r="AS592" s="519"/>
      <c r="AT592" s="519"/>
      <c r="AU592" s="519"/>
    </row>
    <row r="593" spans="39:47" x14ac:dyDescent="0.2">
      <c r="AM593" s="519"/>
      <c r="AO593" s="519"/>
      <c r="AP593" s="519"/>
      <c r="AQ593" s="519"/>
      <c r="AR593" s="519"/>
      <c r="AS593" s="519"/>
      <c r="AT593" s="519"/>
      <c r="AU593" s="519"/>
    </row>
    <row r="594" spans="39:47" x14ac:dyDescent="0.2">
      <c r="AM594" s="519"/>
      <c r="AO594" s="519"/>
      <c r="AP594" s="519"/>
      <c r="AQ594" s="519"/>
      <c r="AR594" s="519"/>
      <c r="AS594" s="519"/>
      <c r="AT594" s="519"/>
      <c r="AU594" s="519"/>
    </row>
    <row r="595" spans="39:47" x14ac:dyDescent="0.2">
      <c r="AM595" s="519"/>
      <c r="AO595" s="519"/>
      <c r="AP595" s="519"/>
      <c r="AQ595" s="519"/>
      <c r="AR595" s="519"/>
      <c r="AS595" s="519"/>
      <c r="AT595" s="519"/>
      <c r="AU595" s="519"/>
    </row>
    <row r="596" spans="39:47" x14ac:dyDescent="0.2">
      <c r="AM596" s="519"/>
      <c r="AO596" s="519"/>
      <c r="AP596" s="519"/>
      <c r="AQ596" s="519"/>
      <c r="AR596" s="519"/>
      <c r="AS596" s="519"/>
      <c r="AT596" s="519"/>
      <c r="AU596" s="519"/>
    </row>
    <row r="597" spans="39:47" x14ac:dyDescent="0.2">
      <c r="AM597" s="519"/>
      <c r="AO597" s="519"/>
      <c r="AP597" s="519"/>
      <c r="AQ597" s="519"/>
      <c r="AR597" s="519"/>
      <c r="AS597" s="519"/>
      <c r="AT597" s="519"/>
      <c r="AU597" s="519"/>
    </row>
    <row r="598" spans="39:47" x14ac:dyDescent="0.2">
      <c r="AM598" s="519"/>
      <c r="AO598" s="519"/>
      <c r="AP598" s="519"/>
      <c r="AQ598" s="519"/>
      <c r="AR598" s="519"/>
      <c r="AS598" s="519"/>
      <c r="AT598" s="519"/>
      <c r="AU598" s="519"/>
    </row>
    <row r="599" spans="39:47" x14ac:dyDescent="0.2">
      <c r="AM599" s="519"/>
      <c r="AO599" s="519"/>
      <c r="AP599" s="519"/>
      <c r="AQ599" s="519"/>
      <c r="AR599" s="519"/>
      <c r="AS599" s="519"/>
      <c r="AT599" s="519"/>
      <c r="AU599" s="519"/>
    </row>
    <row r="600" spans="39:47" x14ac:dyDescent="0.2">
      <c r="AM600" s="519"/>
      <c r="AO600" s="519"/>
      <c r="AP600" s="519"/>
      <c r="AQ600" s="519"/>
      <c r="AR600" s="519"/>
      <c r="AS600" s="519"/>
      <c r="AT600" s="519"/>
      <c r="AU600" s="519"/>
    </row>
    <row r="601" spans="39:47" x14ac:dyDescent="0.2">
      <c r="AM601" s="519"/>
      <c r="AO601" s="519"/>
      <c r="AP601" s="519"/>
      <c r="AQ601" s="519"/>
      <c r="AR601" s="519"/>
      <c r="AS601" s="519"/>
      <c r="AT601" s="519"/>
      <c r="AU601" s="519"/>
    </row>
    <row r="602" spans="39:47" x14ac:dyDescent="0.2">
      <c r="AM602" s="519"/>
      <c r="AO602" s="519"/>
      <c r="AP602" s="519"/>
      <c r="AQ602" s="519"/>
      <c r="AR602" s="519"/>
      <c r="AS602" s="519"/>
      <c r="AT602" s="519"/>
      <c r="AU602" s="519"/>
    </row>
    <row r="603" spans="39:47" x14ac:dyDescent="0.2">
      <c r="AM603" s="519"/>
      <c r="AO603" s="519"/>
      <c r="AP603" s="519"/>
      <c r="AQ603" s="519"/>
      <c r="AR603" s="519"/>
      <c r="AS603" s="519"/>
      <c r="AT603" s="519"/>
      <c r="AU603" s="519"/>
    </row>
    <row r="604" spans="39:47" x14ac:dyDescent="0.2">
      <c r="AM604" s="519"/>
      <c r="AO604" s="519"/>
      <c r="AP604" s="519"/>
      <c r="AQ604" s="519"/>
      <c r="AR604" s="519"/>
      <c r="AS604" s="519"/>
      <c r="AT604" s="519"/>
      <c r="AU604" s="519"/>
    </row>
    <row r="605" spans="39:47" x14ac:dyDescent="0.2">
      <c r="AM605" s="519"/>
      <c r="AO605" s="519"/>
      <c r="AP605" s="519"/>
      <c r="AQ605" s="519"/>
      <c r="AR605" s="519"/>
      <c r="AS605" s="519"/>
      <c r="AT605" s="519"/>
      <c r="AU605" s="519"/>
    </row>
    <row r="606" spans="39:47" x14ac:dyDescent="0.2">
      <c r="AM606" s="519"/>
      <c r="AO606" s="519"/>
      <c r="AP606" s="519"/>
      <c r="AQ606" s="519"/>
      <c r="AR606" s="519"/>
      <c r="AS606" s="519"/>
      <c r="AT606" s="519"/>
      <c r="AU606" s="519"/>
    </row>
    <row r="607" spans="39:47" x14ac:dyDescent="0.2">
      <c r="AM607" s="519"/>
      <c r="AO607" s="519"/>
      <c r="AP607" s="519"/>
      <c r="AQ607" s="519"/>
      <c r="AR607" s="519"/>
      <c r="AS607" s="519"/>
      <c r="AT607" s="519"/>
      <c r="AU607" s="519"/>
    </row>
    <row r="608" spans="39:47" x14ac:dyDescent="0.2">
      <c r="AM608" s="519"/>
      <c r="AO608" s="519"/>
      <c r="AP608" s="519"/>
      <c r="AQ608" s="519"/>
      <c r="AR608" s="519"/>
      <c r="AS608" s="519"/>
      <c r="AT608" s="519"/>
      <c r="AU608" s="519"/>
    </row>
    <row r="609" spans="39:47" x14ac:dyDescent="0.2">
      <c r="AM609" s="519"/>
      <c r="AO609" s="519"/>
      <c r="AP609" s="519"/>
      <c r="AQ609" s="519"/>
      <c r="AR609" s="519"/>
      <c r="AS609" s="519"/>
      <c r="AT609" s="519"/>
      <c r="AU609" s="519"/>
    </row>
    <row r="610" spans="39:47" x14ac:dyDescent="0.2">
      <c r="AM610" s="519"/>
      <c r="AO610" s="519"/>
      <c r="AP610" s="519"/>
      <c r="AQ610" s="519"/>
      <c r="AR610" s="519"/>
      <c r="AS610" s="519"/>
      <c r="AT610" s="519"/>
      <c r="AU610" s="519"/>
    </row>
    <row r="611" spans="39:47" x14ac:dyDescent="0.2">
      <c r="AM611" s="519"/>
      <c r="AO611" s="519"/>
      <c r="AP611" s="519"/>
      <c r="AQ611" s="519"/>
      <c r="AR611" s="519"/>
      <c r="AS611" s="519"/>
      <c r="AT611" s="519"/>
      <c r="AU611" s="519"/>
    </row>
    <row r="612" spans="39:47" x14ac:dyDescent="0.2">
      <c r="AM612" s="519"/>
      <c r="AO612" s="519"/>
      <c r="AP612" s="519"/>
      <c r="AQ612" s="519"/>
      <c r="AR612" s="519"/>
      <c r="AS612" s="519"/>
      <c r="AT612" s="519"/>
      <c r="AU612" s="519"/>
    </row>
    <row r="613" spans="39:47" x14ac:dyDescent="0.2">
      <c r="AM613" s="519"/>
      <c r="AO613" s="519"/>
      <c r="AP613" s="519"/>
      <c r="AQ613" s="519"/>
      <c r="AR613" s="519"/>
      <c r="AS613" s="519"/>
      <c r="AT613" s="519"/>
      <c r="AU613" s="519"/>
    </row>
    <row r="614" spans="39:47" x14ac:dyDescent="0.2">
      <c r="AM614" s="519"/>
      <c r="AO614" s="519"/>
      <c r="AP614" s="519"/>
      <c r="AQ614" s="519"/>
      <c r="AR614" s="519"/>
      <c r="AS614" s="519"/>
      <c r="AT614" s="519"/>
      <c r="AU614" s="519"/>
    </row>
    <row r="615" spans="39:47" x14ac:dyDescent="0.2">
      <c r="AM615" s="519"/>
      <c r="AO615" s="519"/>
      <c r="AP615" s="519"/>
      <c r="AQ615" s="519"/>
      <c r="AR615" s="519"/>
      <c r="AS615" s="519"/>
      <c r="AT615" s="519"/>
      <c r="AU615" s="519"/>
    </row>
    <row r="616" spans="39:47" x14ac:dyDescent="0.2">
      <c r="AM616" s="519"/>
      <c r="AO616" s="519"/>
      <c r="AP616" s="519"/>
      <c r="AQ616" s="519"/>
      <c r="AR616" s="519"/>
      <c r="AS616" s="519"/>
      <c r="AT616" s="519"/>
      <c r="AU616" s="519"/>
    </row>
    <row r="617" spans="39:47" x14ac:dyDescent="0.2">
      <c r="AM617" s="519"/>
      <c r="AO617" s="519"/>
      <c r="AP617" s="519"/>
      <c r="AQ617" s="519"/>
      <c r="AR617" s="519"/>
      <c r="AS617" s="519"/>
      <c r="AT617" s="519"/>
      <c r="AU617" s="519"/>
    </row>
    <row r="618" spans="39:47" x14ac:dyDescent="0.2">
      <c r="AM618" s="519"/>
      <c r="AO618" s="519"/>
      <c r="AP618" s="519"/>
      <c r="AQ618" s="519"/>
      <c r="AR618" s="519"/>
      <c r="AS618" s="519"/>
      <c r="AT618" s="519"/>
      <c r="AU618" s="519"/>
    </row>
    <row r="619" spans="39:47" x14ac:dyDescent="0.2">
      <c r="AM619" s="519"/>
      <c r="AO619" s="519"/>
      <c r="AP619" s="519"/>
      <c r="AQ619" s="519"/>
      <c r="AR619" s="519"/>
      <c r="AS619" s="519"/>
      <c r="AT619" s="519"/>
      <c r="AU619" s="519"/>
    </row>
    <row r="620" spans="39:47" x14ac:dyDescent="0.2">
      <c r="AM620" s="519"/>
      <c r="AO620" s="519"/>
      <c r="AP620" s="519"/>
      <c r="AQ620" s="519"/>
      <c r="AR620" s="519"/>
      <c r="AS620" s="519"/>
      <c r="AT620" s="519"/>
      <c r="AU620" s="519"/>
    </row>
    <row r="621" spans="39:47" x14ac:dyDescent="0.2">
      <c r="AM621" s="519"/>
      <c r="AO621" s="519"/>
      <c r="AP621" s="519"/>
      <c r="AQ621" s="519"/>
      <c r="AR621" s="519"/>
      <c r="AS621" s="519"/>
      <c r="AT621" s="519"/>
      <c r="AU621" s="519"/>
    </row>
    <row r="622" spans="39:47" x14ac:dyDescent="0.2">
      <c r="AM622" s="519"/>
      <c r="AO622" s="519"/>
      <c r="AP622" s="519"/>
      <c r="AQ622" s="519"/>
      <c r="AR622" s="519"/>
      <c r="AS622" s="519"/>
      <c r="AT622" s="519"/>
      <c r="AU622" s="519"/>
    </row>
    <row r="623" spans="39:47" x14ac:dyDescent="0.2">
      <c r="AM623" s="519"/>
      <c r="AO623" s="519"/>
      <c r="AP623" s="519"/>
      <c r="AQ623" s="519"/>
      <c r="AR623" s="519"/>
      <c r="AS623" s="519"/>
      <c r="AT623" s="519"/>
      <c r="AU623" s="519"/>
    </row>
    <row r="624" spans="39:47" x14ac:dyDescent="0.2">
      <c r="AM624" s="519"/>
      <c r="AO624" s="519"/>
      <c r="AP624" s="519"/>
      <c r="AQ624" s="519"/>
      <c r="AR624" s="519"/>
      <c r="AS624" s="519"/>
      <c r="AT624" s="519"/>
      <c r="AU624" s="519"/>
    </row>
    <row r="625" spans="39:47" x14ac:dyDescent="0.2">
      <c r="AM625" s="519"/>
      <c r="AO625" s="519"/>
      <c r="AP625" s="519"/>
      <c r="AQ625" s="519"/>
      <c r="AR625" s="519"/>
      <c r="AS625" s="519"/>
      <c r="AT625" s="519"/>
      <c r="AU625" s="519"/>
    </row>
    <row r="626" spans="39:47" x14ac:dyDescent="0.2">
      <c r="AM626" s="519"/>
      <c r="AO626" s="519"/>
      <c r="AP626" s="519"/>
      <c r="AQ626" s="519"/>
      <c r="AR626" s="519"/>
      <c r="AS626" s="519"/>
      <c r="AT626" s="519"/>
      <c r="AU626" s="519"/>
    </row>
    <row r="627" spans="39:47" x14ac:dyDescent="0.2">
      <c r="AM627" s="519"/>
      <c r="AO627" s="519"/>
      <c r="AP627" s="519"/>
      <c r="AQ627" s="519"/>
      <c r="AR627" s="519"/>
      <c r="AS627" s="519"/>
      <c r="AT627" s="519"/>
      <c r="AU627" s="519"/>
    </row>
    <row r="628" spans="39:47" x14ac:dyDescent="0.2">
      <c r="AM628" s="519"/>
      <c r="AO628" s="519"/>
      <c r="AP628" s="519"/>
      <c r="AQ628" s="519"/>
      <c r="AR628" s="519"/>
      <c r="AS628" s="519"/>
      <c r="AT628" s="519"/>
      <c r="AU628" s="519"/>
    </row>
    <row r="629" spans="39:47" x14ac:dyDescent="0.2">
      <c r="AM629" s="519"/>
      <c r="AO629" s="519"/>
      <c r="AP629" s="519"/>
      <c r="AQ629" s="519"/>
      <c r="AR629" s="519"/>
      <c r="AS629" s="519"/>
      <c r="AT629" s="519"/>
      <c r="AU629" s="519"/>
    </row>
    <row r="630" spans="39:47" x14ac:dyDescent="0.2">
      <c r="AM630" s="519"/>
      <c r="AO630" s="519"/>
      <c r="AP630" s="519"/>
      <c r="AQ630" s="519"/>
      <c r="AR630" s="519"/>
      <c r="AS630" s="519"/>
      <c r="AT630" s="519"/>
      <c r="AU630" s="519"/>
    </row>
    <row r="631" spans="39:47" x14ac:dyDescent="0.2">
      <c r="AM631" s="519"/>
      <c r="AO631" s="519"/>
      <c r="AP631" s="519"/>
      <c r="AQ631" s="519"/>
      <c r="AR631" s="519"/>
      <c r="AS631" s="519"/>
      <c r="AT631" s="519"/>
      <c r="AU631" s="519"/>
    </row>
    <row r="632" spans="39:47" x14ac:dyDescent="0.2">
      <c r="AM632" s="519"/>
      <c r="AO632" s="519"/>
      <c r="AP632" s="519"/>
      <c r="AQ632" s="519"/>
      <c r="AR632" s="519"/>
      <c r="AS632" s="519"/>
      <c r="AT632" s="519"/>
      <c r="AU632" s="519"/>
    </row>
    <row r="633" spans="39:47" x14ac:dyDescent="0.2">
      <c r="AM633" s="519"/>
      <c r="AO633" s="519"/>
      <c r="AP633" s="519"/>
      <c r="AQ633" s="519"/>
      <c r="AR633" s="519"/>
      <c r="AS633" s="519"/>
      <c r="AT633" s="519"/>
      <c r="AU633" s="519"/>
    </row>
    <row r="634" spans="39:47" x14ac:dyDescent="0.2">
      <c r="AM634" s="519"/>
      <c r="AO634" s="519"/>
      <c r="AP634" s="519"/>
      <c r="AQ634" s="519"/>
      <c r="AR634" s="519"/>
      <c r="AS634" s="519"/>
      <c r="AT634" s="519"/>
      <c r="AU634" s="519"/>
    </row>
    <row r="635" spans="39:47" x14ac:dyDescent="0.2">
      <c r="AM635" s="519"/>
      <c r="AO635" s="519"/>
      <c r="AP635" s="519"/>
      <c r="AQ635" s="519"/>
      <c r="AR635" s="519"/>
      <c r="AS635" s="519"/>
      <c r="AT635" s="519"/>
      <c r="AU635" s="519"/>
    </row>
    <row r="636" spans="39:47" x14ac:dyDescent="0.2">
      <c r="AM636" s="519"/>
      <c r="AO636" s="519"/>
      <c r="AP636" s="519"/>
      <c r="AQ636" s="519"/>
      <c r="AR636" s="519"/>
      <c r="AS636" s="519"/>
      <c r="AT636" s="519"/>
      <c r="AU636" s="519"/>
    </row>
    <row r="637" spans="39:47" x14ac:dyDescent="0.2">
      <c r="AM637" s="519"/>
      <c r="AO637" s="519"/>
      <c r="AP637" s="519"/>
      <c r="AQ637" s="519"/>
      <c r="AR637" s="519"/>
      <c r="AS637" s="519"/>
      <c r="AT637" s="519"/>
      <c r="AU637" s="519"/>
    </row>
    <row r="638" spans="39:47" x14ac:dyDescent="0.2">
      <c r="AM638" s="519"/>
      <c r="AO638" s="519"/>
      <c r="AP638" s="519"/>
      <c r="AQ638" s="519"/>
      <c r="AR638" s="519"/>
      <c r="AS638" s="519"/>
      <c r="AT638" s="519"/>
      <c r="AU638" s="519"/>
    </row>
    <row r="639" spans="39:47" x14ac:dyDescent="0.2">
      <c r="AM639" s="519"/>
      <c r="AO639" s="519"/>
      <c r="AP639" s="519"/>
      <c r="AQ639" s="519"/>
      <c r="AR639" s="519"/>
      <c r="AS639" s="519"/>
      <c r="AT639" s="519"/>
      <c r="AU639" s="519"/>
    </row>
    <row r="640" spans="39:47" x14ac:dyDescent="0.2">
      <c r="AM640" s="519"/>
      <c r="AO640" s="519"/>
      <c r="AP640" s="519"/>
      <c r="AQ640" s="519"/>
      <c r="AR640" s="519"/>
      <c r="AS640" s="519"/>
      <c r="AT640" s="519"/>
      <c r="AU640" s="519"/>
    </row>
    <row r="641" spans="39:47" x14ac:dyDescent="0.2">
      <c r="AM641" s="519"/>
      <c r="AO641" s="519"/>
      <c r="AP641" s="519"/>
      <c r="AQ641" s="519"/>
      <c r="AR641" s="519"/>
      <c r="AS641" s="519"/>
      <c r="AT641" s="519"/>
      <c r="AU641" s="519"/>
    </row>
    <row r="642" spans="39:47" x14ac:dyDescent="0.2">
      <c r="AM642" s="519"/>
      <c r="AO642" s="519"/>
      <c r="AP642" s="519"/>
      <c r="AQ642" s="519"/>
      <c r="AR642" s="519"/>
      <c r="AS642" s="519"/>
      <c r="AT642" s="519"/>
      <c r="AU642" s="519"/>
    </row>
    <row r="643" spans="39:47" x14ac:dyDescent="0.2">
      <c r="AM643" s="519"/>
      <c r="AO643" s="519"/>
      <c r="AP643" s="519"/>
      <c r="AQ643" s="519"/>
      <c r="AR643" s="519"/>
      <c r="AS643" s="519"/>
      <c r="AT643" s="519"/>
      <c r="AU643" s="519"/>
    </row>
    <row r="644" spans="39:47" x14ac:dyDescent="0.2">
      <c r="AM644" s="519"/>
      <c r="AO644" s="519"/>
      <c r="AP644" s="519"/>
      <c r="AQ644" s="519"/>
      <c r="AR644" s="519"/>
      <c r="AS644" s="519"/>
      <c r="AT644" s="519"/>
      <c r="AU644" s="519"/>
    </row>
    <row r="645" spans="39:47" x14ac:dyDescent="0.2">
      <c r="AM645" s="519"/>
      <c r="AO645" s="519"/>
      <c r="AP645" s="519"/>
      <c r="AQ645" s="519"/>
      <c r="AR645" s="519"/>
      <c r="AS645" s="519"/>
      <c r="AT645" s="519"/>
      <c r="AU645" s="519"/>
    </row>
    <row r="646" spans="39:47" x14ac:dyDescent="0.2">
      <c r="AM646" s="519"/>
      <c r="AO646" s="519"/>
      <c r="AP646" s="519"/>
      <c r="AQ646" s="519"/>
      <c r="AR646" s="519"/>
      <c r="AS646" s="519"/>
      <c r="AT646" s="519"/>
      <c r="AU646" s="519"/>
    </row>
    <row r="647" spans="39:47" x14ac:dyDescent="0.2">
      <c r="AM647" s="519"/>
      <c r="AO647" s="519"/>
      <c r="AP647" s="519"/>
      <c r="AQ647" s="519"/>
      <c r="AR647" s="519"/>
      <c r="AS647" s="519"/>
      <c r="AT647" s="519"/>
      <c r="AU647" s="519"/>
    </row>
    <row r="648" spans="39:47" x14ac:dyDescent="0.2">
      <c r="AM648" s="519"/>
      <c r="AO648" s="519"/>
      <c r="AP648" s="519"/>
      <c r="AQ648" s="519"/>
      <c r="AR648" s="519"/>
      <c r="AS648" s="519"/>
      <c r="AT648" s="519"/>
      <c r="AU648" s="519"/>
    </row>
    <row r="649" spans="39:47" x14ac:dyDescent="0.2">
      <c r="AM649" s="519"/>
      <c r="AO649" s="519"/>
      <c r="AP649" s="519"/>
      <c r="AQ649" s="519"/>
      <c r="AR649" s="519"/>
      <c r="AS649" s="519"/>
      <c r="AT649" s="519"/>
      <c r="AU649" s="519"/>
    </row>
  </sheetData>
  <mergeCells count="56">
    <mergeCell ref="AN8:AN9"/>
    <mergeCell ref="X8:Y8"/>
    <mergeCell ref="Z8:AA8"/>
    <mergeCell ref="AB8:AC8"/>
    <mergeCell ref="AP6:AU7"/>
    <mergeCell ref="AP8:AP9"/>
    <mergeCell ref="AQ8:AQ9"/>
    <mergeCell ref="AR8:AR9"/>
    <mergeCell ref="AS8:AS9"/>
    <mergeCell ref="AT8:AT9"/>
    <mergeCell ref="AU8:AU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L306:M306"/>
    <mergeCell ref="N306:O306"/>
    <mergeCell ref="P306:Q306"/>
    <mergeCell ref="AK8:AK9"/>
    <mergeCell ref="AM8:AM9"/>
    <mergeCell ref="AF8:AF9"/>
    <mergeCell ref="R8:S8"/>
    <mergeCell ref="T8:U8"/>
    <mergeCell ref="R306:S306"/>
    <mergeCell ref="V8:W8"/>
    <mergeCell ref="AI8:AI9"/>
    <mergeCell ref="AJ8:AJ9"/>
    <mergeCell ref="A8:B8"/>
    <mergeCell ref="E8:H8"/>
    <mergeCell ref="I8:I9"/>
    <mergeCell ref="A308:D308"/>
    <mergeCell ref="C8:C9"/>
    <mergeCell ref="I306:I307"/>
    <mergeCell ref="AN306:AN307"/>
    <mergeCell ref="AM306:AM307"/>
    <mergeCell ref="T306:U306"/>
    <mergeCell ref="AF306:AF307"/>
    <mergeCell ref="AG306:AG307"/>
    <mergeCell ref="AH306:AH307"/>
    <mergeCell ref="AI306:AI307"/>
    <mergeCell ref="AK306:AK307"/>
    <mergeCell ref="AD306:AE306"/>
    <mergeCell ref="AL306:AL307"/>
    <mergeCell ref="AJ306:AJ307"/>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999" t="s">
        <v>1</v>
      </c>
      <c r="B1" s="1001"/>
      <c r="C1" s="1001"/>
      <c r="D1" s="1001"/>
      <c r="E1" s="1001"/>
      <c r="F1" s="1000"/>
    </row>
    <row r="2" spans="1:6" x14ac:dyDescent="0.3">
      <c r="A2" s="1002" t="s">
        <v>429</v>
      </c>
      <c r="B2" s="1003"/>
      <c r="C2" s="1003"/>
      <c r="D2" s="1003"/>
      <c r="E2" s="1003"/>
      <c r="F2" s="1004"/>
    </row>
    <row r="3" spans="1:6" x14ac:dyDescent="0.3">
      <c r="A3" s="1002" t="s">
        <v>323</v>
      </c>
      <c r="B3" s="1003"/>
      <c r="C3" s="1003"/>
      <c r="D3" s="1003"/>
      <c r="E3" s="1003"/>
      <c r="F3" s="1004"/>
    </row>
    <row r="4" spans="1:6" x14ac:dyDescent="0.3">
      <c r="A4" s="1005" t="s">
        <v>2</v>
      </c>
      <c r="B4" s="1006"/>
      <c r="C4" s="1006"/>
      <c r="D4" s="1006"/>
      <c r="E4" s="1006"/>
      <c r="F4" s="1007"/>
    </row>
    <row r="5" spans="1:6" ht="15" thickBot="1" x14ac:dyDescent="0.35">
      <c r="A5" s="996" t="s">
        <v>442</v>
      </c>
      <c r="B5" s="997"/>
      <c r="C5" s="997"/>
      <c r="D5" s="997"/>
      <c r="E5" s="997"/>
      <c r="F5" s="998"/>
    </row>
    <row r="6" spans="1:6" ht="15" thickBot="1" x14ac:dyDescent="0.35">
      <c r="A6" s="12"/>
      <c r="B6" s="12"/>
      <c r="C6" s="12"/>
      <c r="D6" s="12"/>
      <c r="E6" s="12"/>
      <c r="F6" s="1"/>
    </row>
    <row r="7" spans="1:6" ht="36" customHeight="1" x14ac:dyDescent="0.3">
      <c r="A7" s="999" t="s">
        <v>4</v>
      </c>
      <c r="B7" s="1000"/>
      <c r="C7" s="1008" t="s">
        <v>428</v>
      </c>
      <c r="D7" s="1008" t="s">
        <v>437</v>
      </c>
      <c r="E7" s="1008" t="s">
        <v>322</v>
      </c>
      <c r="F7" s="1010" t="s">
        <v>438</v>
      </c>
    </row>
    <row r="8" spans="1:6" ht="15" thickBot="1" x14ac:dyDescent="0.35">
      <c r="A8" s="183" t="s">
        <v>6</v>
      </c>
      <c r="B8" s="190" t="s">
        <v>7</v>
      </c>
      <c r="C8" s="1009"/>
      <c r="D8" s="1009"/>
      <c r="E8" s="1009"/>
      <c r="F8" s="1011"/>
    </row>
    <row r="9" spans="1:6" x14ac:dyDescent="0.3">
      <c r="A9" s="94"/>
      <c r="B9" s="94"/>
      <c r="C9" s="79"/>
      <c r="D9" s="74"/>
      <c r="E9" s="74"/>
      <c r="F9" s="12"/>
    </row>
    <row r="10" spans="1:6" x14ac:dyDescent="0.3">
      <c r="A10" s="92"/>
      <c r="B10" s="93"/>
      <c r="C10" s="8"/>
      <c r="D10" s="8"/>
      <c r="E10" s="8"/>
      <c r="F10" s="181"/>
    </row>
    <row r="11" spans="1:6" x14ac:dyDescent="0.3">
      <c r="A11" s="95">
        <v>0</v>
      </c>
      <c r="B11" s="96" t="s">
        <v>12</v>
      </c>
      <c r="C11" s="97">
        <v>1595483000</v>
      </c>
      <c r="D11" s="97">
        <v>635948826.83000004</v>
      </c>
      <c r="E11" s="97">
        <f>C11-D11</f>
        <v>959534173.16999996</v>
      </c>
      <c r="F11" s="187">
        <f>D11/C11</f>
        <v>0.39859329546601252</v>
      </c>
    </row>
    <row r="12" spans="1:6" x14ac:dyDescent="0.3">
      <c r="A12" s="95">
        <v>1</v>
      </c>
      <c r="B12" s="96" t="s">
        <v>46</v>
      </c>
      <c r="C12" s="97">
        <v>1066828687</v>
      </c>
      <c r="D12" s="97">
        <v>294057144.41000003</v>
      </c>
      <c r="E12" s="97">
        <f>C12-D12</f>
        <v>772771542.58999991</v>
      </c>
      <c r="F12" s="187">
        <f>D12/C12</f>
        <v>0.27563670530543205</v>
      </c>
    </row>
    <row r="13" spans="1:6" x14ac:dyDescent="0.3">
      <c r="A13" s="95">
        <v>2</v>
      </c>
      <c r="B13" s="98" t="s">
        <v>109</v>
      </c>
      <c r="C13" s="97">
        <v>165084086</v>
      </c>
      <c r="D13" s="97">
        <v>26386212.640000001</v>
      </c>
      <c r="E13" s="97">
        <f>C13-D13</f>
        <v>138697873.36000001</v>
      </c>
      <c r="F13" s="187">
        <f>D13/C13</f>
        <v>0.15983498639596308</v>
      </c>
    </row>
    <row r="14" spans="1:6" x14ac:dyDescent="0.3">
      <c r="A14" s="95">
        <v>5</v>
      </c>
      <c r="B14" s="96" t="s">
        <v>191</v>
      </c>
      <c r="C14" s="97">
        <f>'PPTO AL 31 JULIO 2023'!AF194</f>
        <v>147600000</v>
      </c>
      <c r="D14" s="97">
        <v>95598583.670000002</v>
      </c>
      <c r="E14" s="97">
        <f>C14-D14</f>
        <v>52001416.329999998</v>
      </c>
      <c r="F14" s="187">
        <f>D14/C14</f>
        <v>0.64768688123306239</v>
      </c>
    </row>
    <row r="15" spans="1:6" x14ac:dyDescent="0.3">
      <c r="A15" s="95">
        <v>6</v>
      </c>
      <c r="B15" s="96" t="s">
        <v>219</v>
      </c>
      <c r="C15" s="97">
        <v>2973101999</v>
      </c>
      <c r="D15" s="97">
        <v>1816927114.45</v>
      </c>
      <c r="E15" s="97">
        <f>C15-D15</f>
        <v>1156174884.55</v>
      </c>
      <c r="F15" s="187">
        <f>D15/C15</f>
        <v>0.61112168874835837</v>
      </c>
    </row>
    <row r="16" spans="1:6" ht="15" thickBot="1" x14ac:dyDescent="0.35">
      <c r="A16" s="92"/>
      <c r="B16" s="93"/>
      <c r="C16" s="90"/>
      <c r="D16" s="90"/>
      <c r="E16" s="90"/>
      <c r="F16" s="182"/>
    </row>
    <row r="17" spans="1:6" ht="15" thickBot="1" x14ac:dyDescent="0.35">
      <c r="A17" s="185"/>
      <c r="B17" s="184" t="s">
        <v>11</v>
      </c>
      <c r="C17" s="186">
        <f>SUM(C11:C16)</f>
        <v>5948097772</v>
      </c>
      <c r="D17" s="186">
        <f>SUM(D11:D16)</f>
        <v>2868917882</v>
      </c>
      <c r="E17" s="186">
        <f>SUM(E11:E16)</f>
        <v>3079179890</v>
      </c>
      <c r="F17" s="188">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zoomScaleNormal="100" zoomScaleSheetLayoutView="96" workbookViewId="0">
      <selection activeCell="I21" sqref="I21"/>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46" t="str">
        <f>+'PPTO AL 31 JULIO 2023'!A1:AM1</f>
        <v>MINISTERIO DE CIENCIA, TECNOLOGÍA  Y TELECOMUNICACIONES</v>
      </c>
      <c r="B1" s="947"/>
      <c r="C1" s="947"/>
      <c r="D1" s="947"/>
      <c r="E1" s="947"/>
      <c r="F1" s="947"/>
      <c r="G1" s="947"/>
      <c r="H1" s="947"/>
      <c r="I1" s="947"/>
      <c r="J1" s="947"/>
      <c r="K1" s="947"/>
      <c r="L1" s="947"/>
      <c r="M1" s="947"/>
    </row>
    <row r="2" spans="1:15" ht="1.95" customHeight="1" x14ac:dyDescent="0.3">
      <c r="A2" s="946" t="s">
        <v>449</v>
      </c>
      <c r="B2" s="947"/>
      <c r="C2" s="947"/>
      <c r="D2" s="947"/>
      <c r="E2" s="947"/>
      <c r="F2" s="947"/>
      <c r="G2" s="947"/>
      <c r="H2" s="947"/>
      <c r="I2" s="947"/>
      <c r="J2" s="947"/>
      <c r="K2" s="947"/>
      <c r="L2" s="947"/>
      <c r="M2" s="947"/>
    </row>
    <row r="3" spans="1:15" x14ac:dyDescent="0.3">
      <c r="A3" s="946" t="str">
        <f>+RESUMENxPartida!A2</f>
        <v>EJERCICIO ECONÓMICO 2023</v>
      </c>
      <c r="B3" s="947"/>
      <c r="C3" s="947"/>
      <c r="D3" s="947"/>
      <c r="E3" s="947"/>
      <c r="F3" s="947"/>
      <c r="G3" s="947"/>
      <c r="H3" s="947"/>
      <c r="I3" s="947"/>
      <c r="J3" s="947"/>
      <c r="K3" s="947"/>
      <c r="L3" s="947"/>
      <c r="M3" s="947"/>
    </row>
    <row r="4" spans="1:15" x14ac:dyDescent="0.3">
      <c r="A4" s="1014" t="s">
        <v>460</v>
      </c>
      <c r="B4" s="1015"/>
      <c r="C4" s="1015"/>
      <c r="D4" s="1015"/>
      <c r="E4" s="1015"/>
      <c r="F4" s="1015"/>
      <c r="G4" s="1015"/>
      <c r="H4" s="1015"/>
      <c r="I4" s="1015"/>
      <c r="J4" s="1015"/>
      <c r="K4" s="1015"/>
      <c r="L4" s="1015"/>
      <c r="M4" s="1015"/>
    </row>
    <row r="6" spans="1:15" x14ac:dyDescent="0.3">
      <c r="A6" s="1012" t="s">
        <v>448</v>
      </c>
      <c r="B6" s="1013"/>
      <c r="C6" s="1013"/>
      <c r="D6" s="1013"/>
      <c r="E6" s="1013"/>
      <c r="F6" s="1013"/>
      <c r="G6" s="1013"/>
      <c r="H6" s="1013"/>
      <c r="I6" s="1013"/>
      <c r="J6" s="1013"/>
      <c r="K6" s="1013"/>
      <c r="L6" s="1013"/>
      <c r="M6" s="1013"/>
    </row>
    <row r="7" spans="1:15" x14ac:dyDescent="0.3">
      <c r="A7" s="1012" t="s">
        <v>450</v>
      </c>
      <c r="B7" s="1013"/>
      <c r="C7" s="1013"/>
      <c r="D7" s="1013"/>
      <c r="E7" s="1013"/>
      <c r="F7" s="1013"/>
      <c r="G7" s="1013"/>
      <c r="H7" s="1013"/>
      <c r="I7" s="1013"/>
      <c r="J7" s="1013"/>
      <c r="K7" s="1013"/>
      <c r="L7" s="1013"/>
      <c r="M7" s="1013"/>
    </row>
    <row r="8" spans="1:15" ht="9" customHeight="1" thickBot="1" x14ac:dyDescent="0.35">
      <c r="A8" s="448"/>
      <c r="B8" s="74"/>
      <c r="C8" s="74"/>
      <c r="D8" s="74"/>
      <c r="E8" s="74"/>
      <c r="F8" s="74"/>
      <c r="G8" s="74"/>
      <c r="H8" s="74"/>
      <c r="I8" s="74"/>
      <c r="J8" s="74"/>
      <c r="K8" s="74"/>
      <c r="L8" s="74"/>
      <c r="M8" s="449"/>
    </row>
    <row r="9" spans="1:15" ht="15" thickBot="1" x14ac:dyDescent="0.35">
      <c r="A9" s="450"/>
      <c r="B9" s="451" t="s">
        <v>466</v>
      </c>
      <c r="C9" s="451" t="s">
        <v>465</v>
      </c>
      <c r="D9" s="451" t="s">
        <v>445</v>
      </c>
      <c r="E9" s="451" t="s">
        <v>461</v>
      </c>
      <c r="F9" s="451" t="s">
        <v>452</v>
      </c>
      <c r="G9" s="451" t="s">
        <v>446</v>
      </c>
      <c r="H9" s="451" t="s">
        <v>447</v>
      </c>
      <c r="I9" s="452" t="s">
        <v>462</v>
      </c>
      <c r="J9" s="451" t="s">
        <v>463</v>
      </c>
      <c r="K9" s="451" t="s">
        <v>453</v>
      </c>
      <c r="L9" s="451" t="s">
        <v>454</v>
      </c>
      <c r="M9" s="451" t="s">
        <v>455</v>
      </c>
    </row>
    <row r="10" spans="1:15" x14ac:dyDescent="0.3">
      <c r="A10" s="453" t="s">
        <v>444</v>
      </c>
      <c r="B10" s="454">
        <v>5177425323</v>
      </c>
      <c r="C10" s="454">
        <v>5177425323</v>
      </c>
      <c r="D10" s="454">
        <v>5177425323</v>
      </c>
      <c r="E10" s="454">
        <v>5177425323</v>
      </c>
      <c r="F10" s="454">
        <v>5177425323</v>
      </c>
      <c r="G10" s="454">
        <v>5177425323</v>
      </c>
      <c r="H10" s="454">
        <f>'PPTO AL 31 JULIO 2023'!AF11</f>
        <v>5177415323</v>
      </c>
      <c r="I10" s="454"/>
      <c r="J10" s="454"/>
      <c r="K10" s="454"/>
      <c r="L10" s="454"/>
      <c r="M10" s="454"/>
      <c r="N10" s="351"/>
      <c r="O10" s="796"/>
    </row>
    <row r="11" spans="1:15" x14ac:dyDescent="0.3">
      <c r="A11" s="453" t="s">
        <v>437</v>
      </c>
      <c r="B11" s="454">
        <v>273457403.59000003</v>
      </c>
      <c r="C11" s="454">
        <v>767979606.02999997</v>
      </c>
      <c r="D11" s="454">
        <v>1064019397.97</v>
      </c>
      <c r="E11" s="454">
        <v>1399916277.9000001</v>
      </c>
      <c r="F11" s="454">
        <v>1705797812.8099999</v>
      </c>
      <c r="G11" s="454">
        <v>2030503297.9500003</v>
      </c>
      <c r="H11" s="454">
        <f>'PPTO AL 31 JULIO 2023'!AG11</f>
        <v>2347933353.0699997</v>
      </c>
      <c r="I11" s="454"/>
      <c r="J11" s="454"/>
      <c r="K11" s="454"/>
      <c r="L11" s="454"/>
      <c r="M11" s="454"/>
      <c r="N11" s="351"/>
      <c r="O11" s="796"/>
    </row>
    <row r="12" spans="1:15" x14ac:dyDescent="0.3">
      <c r="A12" s="453" t="s">
        <v>321</v>
      </c>
      <c r="B12" s="454">
        <v>805880103.75999999</v>
      </c>
      <c r="C12" s="454">
        <v>611623659.35000002</v>
      </c>
      <c r="D12" s="454">
        <v>854998571.11999989</v>
      </c>
      <c r="E12" s="454">
        <v>830210577.6099999</v>
      </c>
      <c r="F12" s="454">
        <v>662992966.75999999</v>
      </c>
      <c r="G12" s="454">
        <v>466741890.73000002</v>
      </c>
      <c r="H12" s="454">
        <f>'PPTO AL 31 JULIO 2023'!AH11</f>
        <v>906108722.74000001</v>
      </c>
      <c r="I12" s="454"/>
      <c r="J12" s="454"/>
      <c r="K12" s="454"/>
      <c r="L12" s="454"/>
      <c r="M12" s="454"/>
      <c r="N12" s="351"/>
      <c r="O12" s="796"/>
    </row>
    <row r="13" spans="1:15" ht="15" thickBot="1" x14ac:dyDescent="0.35">
      <c r="A13" s="455" t="s">
        <v>322</v>
      </c>
      <c r="B13" s="456">
        <v>4098087815.6499996</v>
      </c>
      <c r="C13" s="456">
        <v>3797822057.6199999</v>
      </c>
      <c r="D13" s="456">
        <v>3258407353.9099998</v>
      </c>
      <c r="E13" s="456">
        <v>2947298467.4899993</v>
      </c>
      <c r="F13" s="456">
        <v>2808634543.4299998</v>
      </c>
      <c r="G13" s="456">
        <v>2680180134.3199997</v>
      </c>
      <c r="H13" s="456">
        <f>'PPTO AL 31 JULIO 2023'!AK11</f>
        <v>1923373247.1900001</v>
      </c>
      <c r="I13" s="456"/>
      <c r="J13" s="456"/>
      <c r="K13" s="456"/>
      <c r="L13" s="456"/>
      <c r="M13" s="456"/>
      <c r="N13" s="351"/>
      <c r="O13" s="796"/>
    </row>
    <row r="14" spans="1:15" x14ac:dyDescent="0.3">
      <c r="A14" s="457"/>
      <c r="B14" s="458" t="s">
        <v>0</v>
      </c>
      <c r="C14" s="457"/>
      <c r="D14" s="459"/>
      <c r="E14" s="459"/>
      <c r="F14" s="460">
        <f>SUM(F11:F13)</f>
        <v>5177425323</v>
      </c>
      <c r="G14" s="460">
        <f>SUM(G11:G13)</f>
        <v>5177425323</v>
      </c>
      <c r="H14" s="460">
        <f>SUM(H11:H13)</f>
        <v>5177415323</v>
      </c>
      <c r="I14" s="460" t="e">
        <f>SUM(#REF!)</f>
        <v>#REF!</v>
      </c>
      <c r="J14" s="460"/>
      <c r="K14" s="460"/>
      <c r="L14" s="460"/>
      <c r="M14" s="460"/>
      <c r="O14" s="796"/>
    </row>
    <row r="15" spans="1:15" x14ac:dyDescent="0.3">
      <c r="A15" s="461"/>
      <c r="B15" s="461"/>
      <c r="C15" s="461"/>
      <c r="D15" s="461"/>
      <c r="E15" s="461"/>
      <c r="F15" s="461"/>
      <c r="G15" s="461"/>
      <c r="H15" s="461"/>
      <c r="I15" s="461"/>
      <c r="J15" s="461"/>
      <c r="K15" s="461"/>
      <c r="L15" s="461"/>
      <c r="M15" s="461"/>
    </row>
    <row r="16" spans="1:15" x14ac:dyDescent="0.3">
      <c r="A16" s="1012" t="s">
        <v>448</v>
      </c>
      <c r="B16" s="1013"/>
      <c r="C16" s="1013"/>
      <c r="D16" s="1013"/>
      <c r="E16" s="1013"/>
      <c r="F16" s="1013"/>
      <c r="G16" s="1013"/>
      <c r="H16" s="1013"/>
      <c r="I16" s="1013"/>
      <c r="J16" s="1013"/>
      <c r="K16" s="1013"/>
      <c r="L16" s="1013"/>
      <c r="M16" s="1013"/>
    </row>
    <row r="17" spans="1:13" x14ac:dyDescent="0.3">
      <c r="A17" s="1012" t="s">
        <v>451</v>
      </c>
      <c r="B17" s="1013"/>
      <c r="C17" s="1013"/>
      <c r="D17" s="1013"/>
      <c r="E17" s="1013"/>
      <c r="F17" s="1013"/>
      <c r="G17" s="1013"/>
      <c r="H17" s="1013"/>
      <c r="I17" s="1013"/>
      <c r="J17" s="1013"/>
      <c r="K17" s="1013"/>
      <c r="L17" s="1013"/>
      <c r="M17" s="1013"/>
    </row>
    <row r="18" spans="1:13" ht="8.25" customHeight="1" thickBot="1" x14ac:dyDescent="0.35">
      <c r="A18" s="448"/>
      <c r="B18" s="74"/>
      <c r="C18" s="74"/>
      <c r="D18" s="74"/>
      <c r="E18" s="74"/>
      <c r="F18" s="74"/>
      <c r="G18" s="74"/>
      <c r="H18" s="74"/>
      <c r="I18" s="74"/>
      <c r="J18" s="74"/>
      <c r="K18" s="74"/>
      <c r="L18" s="74"/>
      <c r="M18" s="449"/>
    </row>
    <row r="19" spans="1:13" ht="15" thickBot="1" x14ac:dyDescent="0.35">
      <c r="A19" s="450"/>
      <c r="B19" s="451" t="s">
        <v>466</v>
      </c>
      <c r="C19" s="450" t="s">
        <v>465</v>
      </c>
      <c r="D19" s="451" t="s">
        <v>445</v>
      </c>
      <c r="E19" s="451" t="s">
        <v>461</v>
      </c>
      <c r="F19" s="451" t="s">
        <v>452</v>
      </c>
      <c r="G19" s="451" t="s">
        <v>446</v>
      </c>
      <c r="H19" s="451" t="s">
        <v>447</v>
      </c>
      <c r="I19" s="451" t="s">
        <v>462</v>
      </c>
      <c r="J19" s="451" t="s">
        <v>464</v>
      </c>
      <c r="K19" s="451" t="s">
        <v>453</v>
      </c>
      <c r="L19" s="451" t="s">
        <v>454</v>
      </c>
      <c r="M19" s="451" t="s">
        <v>455</v>
      </c>
    </row>
    <row r="20" spans="1:13" x14ac:dyDescent="0.3">
      <c r="A20" s="453" t="s">
        <v>456</v>
      </c>
      <c r="B20" s="462">
        <f t="shared" ref="B20:C20" si="0">B11/B10</f>
        <v>5.2817256943369736E-2</v>
      </c>
      <c r="C20" s="462">
        <f t="shared" si="0"/>
        <v>0.14833233858890368</v>
      </c>
      <c r="D20" s="462">
        <f t="shared" ref="D20:E20" si="1">D11/D10</f>
        <v>0.20551129791157782</v>
      </c>
      <c r="E20" s="462">
        <f t="shared" si="1"/>
        <v>0.27038850211533993</v>
      </c>
      <c r="F20" s="462">
        <f t="shared" ref="F20:G20" si="2">F11/F10</f>
        <v>0.32946835664287183</v>
      </c>
      <c r="G20" s="462">
        <f t="shared" si="2"/>
        <v>0.39218398552843797</v>
      </c>
      <c r="H20" s="462">
        <f t="shared" ref="H20" si="3">H11/H10</f>
        <v>0.4534952686989604</v>
      </c>
      <c r="I20" s="462"/>
      <c r="J20" s="462"/>
      <c r="K20" s="462"/>
      <c r="L20" s="462"/>
      <c r="M20" s="462"/>
    </row>
    <row r="21" spans="1:13" x14ac:dyDescent="0.3">
      <c r="A21" s="453" t="s">
        <v>321</v>
      </c>
      <c r="B21" s="462">
        <f t="shared" ref="B21:C21" si="4">B12/B10</f>
        <v>0.1556526755064894</v>
      </c>
      <c r="C21" s="462">
        <f t="shared" si="4"/>
        <v>0.11813278245326804</v>
      </c>
      <c r="D21" s="462">
        <f t="shared" ref="D21:E21" si="5">D12/D10</f>
        <v>0.16513972057149454</v>
      </c>
      <c r="E21" s="462">
        <f t="shared" si="5"/>
        <v>0.16035201394830431</v>
      </c>
      <c r="F21" s="462">
        <f t="shared" ref="F21:G21" si="6">F12/F10</f>
        <v>0.12805456870903476</v>
      </c>
      <c r="G21" s="462">
        <f t="shared" si="6"/>
        <v>9.014942014838212E-2</v>
      </c>
      <c r="H21" s="462">
        <f t="shared" ref="H21" si="7">H12/H10</f>
        <v>0.17501178990117497</v>
      </c>
      <c r="I21" s="462"/>
      <c r="J21" s="462"/>
      <c r="K21" s="462"/>
      <c r="L21" s="462"/>
      <c r="M21" s="462"/>
    </row>
    <row r="22" spans="1:13" x14ac:dyDescent="0.3">
      <c r="A22" s="453" t="s">
        <v>322</v>
      </c>
      <c r="B22" s="462">
        <f t="shared" ref="B22:C22" si="8">B13/B10</f>
        <v>0.79153006755014077</v>
      </c>
      <c r="C22" s="462">
        <f t="shared" si="8"/>
        <v>0.73353487895782821</v>
      </c>
      <c r="D22" s="462">
        <f t="shared" ref="D22:E22" si="9">D13/D10</f>
        <v>0.62934898151692764</v>
      </c>
      <c r="E22" s="462">
        <f t="shared" si="9"/>
        <v>0.56925948393635561</v>
      </c>
      <c r="F22" s="462">
        <f t="shared" ref="F22:G22" si="10">F13/F10</f>
        <v>0.54247707464809336</v>
      </c>
      <c r="G22" s="462">
        <f t="shared" si="10"/>
        <v>0.51766659432317985</v>
      </c>
      <c r="H22" s="462">
        <f t="shared" ref="H22" si="11">H13/H10</f>
        <v>0.37149294139986461</v>
      </c>
      <c r="I22" s="462"/>
      <c r="J22" s="462"/>
      <c r="K22" s="462"/>
      <c r="L22" s="462"/>
      <c r="M22" s="462"/>
    </row>
    <row r="23" spans="1:13" x14ac:dyDescent="0.3">
      <c r="A23" s="463"/>
      <c r="B23" s="464"/>
      <c r="C23" s="465"/>
      <c r="D23" s="466"/>
      <c r="E23" s="466"/>
      <c r="F23" s="467"/>
      <c r="G23" s="467"/>
      <c r="H23" s="467"/>
      <c r="I23" s="467"/>
      <c r="J23" s="467"/>
      <c r="K23" s="467"/>
      <c r="L23" s="467"/>
      <c r="M23" s="467"/>
    </row>
    <row r="24" spans="1:13" ht="15" thickBot="1" x14ac:dyDescent="0.35">
      <c r="A24" s="468"/>
      <c r="B24" s="468">
        <f>B22+B21+B20</f>
        <v>0.99999999999999989</v>
      </c>
      <c r="C24" s="469">
        <f>C22+C21+C20</f>
        <v>1</v>
      </c>
      <c r="D24" s="469">
        <f t="shared" ref="D24:I24" si="12">D22+D21+D20</f>
        <v>1</v>
      </c>
      <c r="E24" s="469">
        <f t="shared" si="12"/>
        <v>0.99999999999999989</v>
      </c>
      <c r="F24" s="469">
        <f t="shared" si="12"/>
        <v>1</v>
      </c>
      <c r="G24" s="469">
        <f t="shared" si="12"/>
        <v>1</v>
      </c>
      <c r="H24" s="469">
        <f t="shared" si="12"/>
        <v>1</v>
      </c>
      <c r="I24" s="469">
        <f t="shared" si="12"/>
        <v>0</v>
      </c>
      <c r="J24" s="469">
        <f>J22+J21+J20</f>
        <v>0</v>
      </c>
      <c r="K24" s="469">
        <f>K22+K21+K20</f>
        <v>0</v>
      </c>
      <c r="L24" s="469">
        <f>L22+L21+L20</f>
        <v>0</v>
      </c>
      <c r="M24" s="469">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8"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20" zoomScaleNormal="100" zoomScaleSheetLayoutView="85" workbookViewId="0">
      <selection activeCell="F40" sqref="F40"/>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906" t="s">
        <v>702</v>
      </c>
      <c r="B1" s="907"/>
      <c r="C1" s="907"/>
      <c r="D1" s="907"/>
      <c r="E1" s="907"/>
      <c r="F1" s="907"/>
      <c r="G1" s="907"/>
      <c r="H1" s="908"/>
    </row>
    <row r="2" spans="1:8" x14ac:dyDescent="0.3">
      <c r="A2" s="906" t="s">
        <v>460</v>
      </c>
      <c r="B2" s="907"/>
      <c r="C2" s="907"/>
      <c r="D2" s="907"/>
      <c r="E2" s="907"/>
      <c r="F2" s="907"/>
      <c r="G2" s="907"/>
      <c r="H2" s="908"/>
    </row>
    <row r="3" spans="1:8" x14ac:dyDescent="0.3">
      <c r="A3" s="906" t="s">
        <v>718</v>
      </c>
      <c r="B3" s="907"/>
      <c r="C3" s="907"/>
      <c r="D3" s="907"/>
      <c r="E3" s="907"/>
      <c r="F3" s="907"/>
      <c r="G3" s="907"/>
      <c r="H3" s="908"/>
    </row>
    <row r="4" spans="1:8" x14ac:dyDescent="0.3">
      <c r="A4" s="906" t="s">
        <v>734</v>
      </c>
      <c r="B4" s="907"/>
      <c r="C4" s="907"/>
      <c r="D4" s="907"/>
      <c r="E4" s="907"/>
      <c r="F4" s="907"/>
      <c r="G4" s="907"/>
      <c r="H4" s="908"/>
    </row>
    <row r="5" spans="1:8" x14ac:dyDescent="0.3">
      <c r="A5" s="906" t="s">
        <v>2</v>
      </c>
      <c r="B5" s="907"/>
      <c r="C5" s="907"/>
      <c r="D5" s="907"/>
      <c r="E5" s="907"/>
      <c r="F5" s="907"/>
      <c r="G5" s="907"/>
      <c r="H5" s="908"/>
    </row>
    <row r="6" spans="1:8" ht="15" thickBot="1" x14ac:dyDescent="0.35"/>
    <row r="7" spans="1:8" x14ac:dyDescent="0.3">
      <c r="A7" s="1054" t="s">
        <v>4</v>
      </c>
      <c r="B7" s="1055"/>
      <c r="C7" s="1038" t="s">
        <v>697</v>
      </c>
      <c r="D7" s="1038" t="s">
        <v>437</v>
      </c>
      <c r="E7" s="1038" t="s">
        <v>321</v>
      </c>
      <c r="F7" s="1038" t="s">
        <v>322</v>
      </c>
      <c r="G7" s="1038" t="s">
        <v>439</v>
      </c>
      <c r="H7" s="1038" t="s">
        <v>438</v>
      </c>
    </row>
    <row r="8" spans="1:8" ht="15" thickBot="1" x14ac:dyDescent="0.35">
      <c r="A8" s="634" t="s">
        <v>6</v>
      </c>
      <c r="B8" s="601" t="s">
        <v>7</v>
      </c>
      <c r="C8" s="1039"/>
      <c r="D8" s="1039"/>
      <c r="E8" s="1039"/>
      <c r="F8" s="1039"/>
      <c r="G8" s="1039"/>
      <c r="H8" s="1039"/>
    </row>
    <row r="9" spans="1:8" ht="11.4" customHeight="1" x14ac:dyDescent="0.3">
      <c r="A9" s="635"/>
      <c r="B9" s="635"/>
      <c r="C9" s="636"/>
      <c r="D9" s="637"/>
      <c r="E9" s="637"/>
      <c r="F9" s="637"/>
      <c r="G9" s="637"/>
      <c r="H9" s="637"/>
    </row>
    <row r="10" spans="1:8" x14ac:dyDescent="0.3">
      <c r="A10" s="95">
        <v>0</v>
      </c>
      <c r="B10" s="98" t="s">
        <v>12</v>
      </c>
      <c r="C10" s="97">
        <f>+'PPTO AL 31 JULIO 2023'!AF13</f>
        <v>2225959379</v>
      </c>
      <c r="D10" s="97">
        <f>+'PPTO AL 31 JULIO 2023'!AG13</f>
        <v>1029700377.7099999</v>
      </c>
      <c r="E10" s="97">
        <f>+'PPTO AL 31 JULIO 2023'!AH13</f>
        <v>221028450.63999999</v>
      </c>
      <c r="F10" s="97">
        <f>+'PPTO AL 31 JULIO 2023'!AK13</f>
        <v>975230550.6500001</v>
      </c>
      <c r="G10" s="844">
        <f t="shared" ref="G10:G16" si="0">(C10-F10)/C10</f>
        <v>0.56188304249823418</v>
      </c>
      <c r="H10" s="845">
        <f t="shared" ref="H10:H16" si="1">D10/C10</f>
        <v>0.46258722752280734</v>
      </c>
    </row>
    <row r="11" spans="1:8" x14ac:dyDescent="0.3">
      <c r="A11" s="95">
        <v>1</v>
      </c>
      <c r="B11" s="98" t="s">
        <v>46</v>
      </c>
      <c r="C11" s="97">
        <f>+'PPTO AL 31 JULIO 2023'!AF47</f>
        <v>975008607</v>
      </c>
      <c r="D11" s="97">
        <f>+'PPTO AL 31 JULIO 2023'!AG47</f>
        <v>371890060.12000006</v>
      </c>
      <c r="E11" s="97">
        <f>+'PPTO AL 31 JULIO 2023'!AH47</f>
        <v>206415274.07000002</v>
      </c>
      <c r="F11" s="97">
        <f>+'PPTO AL 31 JULIO 2023'!AK47</f>
        <v>396703272.80999994</v>
      </c>
      <c r="G11" s="844">
        <f t="shared" si="0"/>
        <v>0.59312844013693933</v>
      </c>
      <c r="H11" s="845">
        <f t="shared" si="1"/>
        <v>0.38142233560816152</v>
      </c>
    </row>
    <row r="12" spans="1:8" x14ac:dyDescent="0.3">
      <c r="A12" s="95">
        <v>2</v>
      </c>
      <c r="B12" s="98" t="s">
        <v>109</v>
      </c>
      <c r="C12" s="97">
        <f>+'PPTO AL 31 JULIO 2023'!AF111</f>
        <v>15584399</v>
      </c>
      <c r="D12" s="97">
        <f>+'PPTO AL 31 JULIO 2023'!AG111</f>
        <v>4253566.3100000005</v>
      </c>
      <c r="E12" s="97">
        <f>+'PPTO AL 31 JULIO 2023'!AH111</f>
        <v>3619188.5</v>
      </c>
      <c r="F12" s="97">
        <f>+'PPTO AL 31 JULIO 2023'!AK111</f>
        <v>7711644.1899999995</v>
      </c>
      <c r="G12" s="844">
        <f t="shared" si="0"/>
        <v>0.50516897122564697</v>
      </c>
      <c r="H12" s="845">
        <f t="shared" si="1"/>
        <v>0.27293746200928254</v>
      </c>
    </row>
    <row r="13" spans="1:8" hidden="1" x14ac:dyDescent="0.3">
      <c r="A13" s="95">
        <v>3</v>
      </c>
      <c r="B13" s="98" t="s">
        <v>145</v>
      </c>
      <c r="C13" s="97">
        <f>RESUMENxPartida!V13</f>
        <v>0</v>
      </c>
      <c r="D13" s="97">
        <f>RESUMENxPartida!W13</f>
        <v>0</v>
      </c>
      <c r="E13" s="97">
        <f>RESUMENxPartida!X13</f>
        <v>0</v>
      </c>
      <c r="F13" s="97">
        <f>RESUMENxPartida!Y13</f>
        <v>0</v>
      </c>
      <c r="G13" s="844" t="e">
        <f t="shared" si="0"/>
        <v>#DIV/0!</v>
      </c>
      <c r="H13" s="845" t="e">
        <f t="shared" si="1"/>
        <v>#DIV/0!</v>
      </c>
    </row>
    <row r="14" spans="1:8" hidden="1" x14ac:dyDescent="0.3">
      <c r="A14" s="95">
        <v>4</v>
      </c>
      <c r="B14" s="98" t="s">
        <v>169</v>
      </c>
      <c r="C14" s="97">
        <f>RESUMENxPartida!V14</f>
        <v>0</v>
      </c>
      <c r="D14" s="97">
        <f>RESUMENxPartida!W14</f>
        <v>0</v>
      </c>
      <c r="E14" s="97">
        <f>RESUMENxPartida!X14</f>
        <v>0</v>
      </c>
      <c r="F14" s="97">
        <f>RESUMENxPartida!Y14</f>
        <v>0</v>
      </c>
      <c r="G14" s="844" t="e">
        <f t="shared" si="0"/>
        <v>#DIV/0!</v>
      </c>
      <c r="H14" s="845" t="e">
        <f t="shared" si="1"/>
        <v>#DIV/0!</v>
      </c>
    </row>
    <row r="15" spans="1:8" x14ac:dyDescent="0.3">
      <c r="A15" s="95">
        <v>5</v>
      </c>
      <c r="B15" s="98" t="s">
        <v>191</v>
      </c>
      <c r="C15" s="97">
        <f>+'PPTO AL 31 JULIO 2023'!AF194</f>
        <v>147600000</v>
      </c>
      <c r="D15" s="97">
        <f>+'PPTO AL 31 JULIO 2023'!AG194</f>
        <v>0</v>
      </c>
      <c r="E15" s="97">
        <f>+'PPTO AL 31 JULIO 2023'!AH194</f>
        <v>82736537.120000005</v>
      </c>
      <c r="F15" s="97">
        <f>+'PPTO AL 31 JULIO 2023'!AK194</f>
        <v>64863462.879999995</v>
      </c>
      <c r="G15" s="844">
        <f t="shared" si="0"/>
        <v>0.56054564444444444</v>
      </c>
      <c r="H15" s="845">
        <f t="shared" si="1"/>
        <v>0</v>
      </c>
    </row>
    <row r="16" spans="1:8" x14ac:dyDescent="0.3">
      <c r="A16" s="95">
        <v>6</v>
      </c>
      <c r="B16" s="98" t="s">
        <v>219</v>
      </c>
      <c r="C16" s="97">
        <f>+'PPTO AL 31 JULIO 2023'!AF223</f>
        <v>1813262937.9999998</v>
      </c>
      <c r="D16" s="97">
        <f>+'PPTO AL 31 JULIO 2023'!AG223</f>
        <v>942089348.92999995</v>
      </c>
      <c r="E16" s="97">
        <f>+'PPTO AL 31 JULIO 2023'!AH223</f>
        <v>392309272.41000003</v>
      </c>
      <c r="F16" s="97">
        <f>+'PPTO AL 31 JULIO 2023'!AK223</f>
        <v>478864316.65999991</v>
      </c>
      <c r="G16" s="844">
        <f t="shared" si="0"/>
        <v>0.73591016138664389</v>
      </c>
      <c r="H16" s="845">
        <f t="shared" si="1"/>
        <v>0.51955473703615729</v>
      </c>
    </row>
    <row r="17" spans="1:9" x14ac:dyDescent="0.3">
      <c r="A17" s="95">
        <v>9</v>
      </c>
      <c r="B17" s="98" t="s">
        <v>291</v>
      </c>
      <c r="C17" s="97">
        <f>+'PPTO AL 31 JULIO 2023'!AF295</f>
        <v>0</v>
      </c>
      <c r="D17" s="97">
        <f>+'PPTO AL 31 JULIO 2023'!AG295</f>
        <v>0</v>
      </c>
      <c r="E17" s="97">
        <f>+'PPTO AL 31 JULIO 2023'!AH295</f>
        <v>0</v>
      </c>
      <c r="F17" s="97">
        <f>+'PPTO AL 31 JULIO 2023'!AK295</f>
        <v>0</v>
      </c>
      <c r="G17" s="638"/>
      <c r="H17" s="639"/>
    </row>
    <row r="18" spans="1:9" ht="15" customHeight="1" x14ac:dyDescent="0.55000000000000004">
      <c r="A18" s="92"/>
      <c r="B18" s="640"/>
      <c r="C18" s="90"/>
      <c r="D18" s="90"/>
      <c r="E18" s="90"/>
      <c r="F18" s="90"/>
      <c r="G18" s="641"/>
      <c r="H18" s="641"/>
    </row>
    <row r="19" spans="1:9" ht="15" thickBot="1" x14ac:dyDescent="0.35">
      <c r="A19" s="642"/>
      <c r="B19" s="643" t="s">
        <v>11</v>
      </c>
      <c r="C19" s="644">
        <f>SUM(C10:C18)</f>
        <v>5177415323</v>
      </c>
      <c r="D19" s="644">
        <f>SUM(D10:D18)</f>
        <v>2347933353.0699997</v>
      </c>
      <c r="E19" s="644">
        <f>SUM(E10:E18)</f>
        <v>906108722.74000001</v>
      </c>
      <c r="F19" s="644">
        <f>SUM(F10:F18)</f>
        <v>1923373247.1900001</v>
      </c>
      <c r="G19" s="853">
        <f>(C19-F19)/C19</f>
        <v>0.62850705860013545</v>
      </c>
      <c r="H19" s="854">
        <f>D19/C19</f>
        <v>0.4534952686989604</v>
      </c>
      <c r="I19" s="13"/>
    </row>
    <row r="20" spans="1:9" ht="15" thickTop="1" x14ac:dyDescent="0.3">
      <c r="A20" s="645"/>
      <c r="B20" s="645"/>
      <c r="C20" s="645"/>
      <c r="D20" s="645"/>
      <c r="E20" s="645"/>
      <c r="F20" s="645"/>
      <c r="G20" s="645"/>
      <c r="H20" s="645"/>
    </row>
    <row r="21" spans="1:9" x14ac:dyDescent="0.3">
      <c r="E21" s="262">
        <f>+D11-C11</f>
        <v>-603118546.87999988</v>
      </c>
    </row>
    <row r="22" spans="1:9" x14ac:dyDescent="0.3">
      <c r="F22" s="262">
        <f>+C12-D12</f>
        <v>11330832.689999999</v>
      </c>
    </row>
    <row r="24" spans="1:9" ht="15" thickBot="1" x14ac:dyDescent="0.35">
      <c r="A24" t="s">
        <v>0</v>
      </c>
    </row>
    <row r="25" spans="1:9" x14ac:dyDescent="0.3">
      <c r="A25" s="1048" t="s">
        <v>719</v>
      </c>
      <c r="B25" s="1049"/>
      <c r="C25" s="1049"/>
      <c r="D25" s="1049"/>
      <c r="E25" s="1049"/>
      <c r="F25" s="1049"/>
      <c r="G25" s="1049"/>
      <c r="H25" s="1050"/>
    </row>
    <row r="26" spans="1:9" x14ac:dyDescent="0.3">
      <c r="A26" s="1051" t="str">
        <f>'[2]PPTO AL 31- MARZO-2015'!A3:AE3</f>
        <v>-En colones-</v>
      </c>
      <c r="B26" s="1052"/>
      <c r="C26" s="1052"/>
      <c r="D26" s="1052"/>
      <c r="E26" s="1052"/>
      <c r="F26" s="1052"/>
      <c r="G26" s="1052"/>
      <c r="H26" s="1053"/>
    </row>
    <row r="27" spans="1:9" ht="15.75" customHeight="1" x14ac:dyDescent="0.3">
      <c r="A27" s="1051" t="str">
        <f>'[2]PPTO AL 31- MARZO-2015'!A4:AE4</f>
        <v>Código y Nombre del Título: 218 - Ministerio de Ciencia, Tecnología y Telecomunicaciones</v>
      </c>
      <c r="B27" s="1052"/>
      <c r="C27" s="1052"/>
      <c r="D27" s="1052"/>
      <c r="E27" s="1052"/>
      <c r="F27" s="1052"/>
      <c r="G27" s="1052"/>
      <c r="H27" s="1053"/>
    </row>
    <row r="28" spans="1:9" x14ac:dyDescent="0.3">
      <c r="A28" s="1018" t="str">
        <f>'[2]PPTO AL 31- MARZO-2015'!A5:AE5</f>
        <v>PROGRAMA 899 RECTORÍA DEL SECTOR TELECOMUNICACIONES</v>
      </c>
      <c r="B28" s="1019"/>
      <c r="C28" s="1019"/>
      <c r="D28" s="1019"/>
      <c r="E28" s="1019"/>
      <c r="F28" s="1019"/>
      <c r="G28" s="1019"/>
      <c r="H28" s="1020"/>
    </row>
    <row r="29" spans="1:9" ht="15.75" customHeight="1" thickBot="1" x14ac:dyDescent="0.35">
      <c r="A29" s="1021" t="s">
        <v>735</v>
      </c>
      <c r="B29" s="1022"/>
      <c r="C29" s="1022"/>
      <c r="D29" s="1022"/>
      <c r="E29" s="1022"/>
      <c r="F29" s="1022"/>
      <c r="G29" s="1022"/>
      <c r="H29" s="1023"/>
    </row>
    <row r="30" spans="1:9" ht="15" customHeight="1" thickBot="1" x14ac:dyDescent="0.35">
      <c r="A30" s="612"/>
      <c r="B30" s="612"/>
      <c r="C30" s="612"/>
      <c r="D30" s="612"/>
      <c r="E30" s="612"/>
      <c r="F30" s="612"/>
      <c r="G30" s="612"/>
      <c r="H30" s="613"/>
    </row>
    <row r="31" spans="1:9" ht="15" customHeight="1" x14ac:dyDescent="0.3">
      <c r="A31" s="1040" t="s">
        <v>4</v>
      </c>
      <c r="B31" s="1041"/>
      <c r="C31" s="1042" t="s">
        <v>698</v>
      </c>
      <c r="D31" s="1042" t="s">
        <v>437</v>
      </c>
      <c r="E31" s="1042" t="s">
        <v>321</v>
      </c>
      <c r="F31" s="1042" t="s">
        <v>322</v>
      </c>
      <c r="G31" s="1042" t="s">
        <v>439</v>
      </c>
      <c r="H31" s="1042" t="s">
        <v>438</v>
      </c>
    </row>
    <row r="32" spans="1:9" ht="15.75" customHeight="1" thickBot="1" x14ac:dyDescent="0.35">
      <c r="A32" s="646" t="s">
        <v>6</v>
      </c>
      <c r="B32" s="647" t="s">
        <v>7</v>
      </c>
      <c r="C32" s="1043"/>
      <c r="D32" s="1043"/>
      <c r="E32" s="1043"/>
      <c r="F32" s="1043"/>
      <c r="G32" s="1043"/>
      <c r="H32" s="1043"/>
    </row>
    <row r="33" spans="1:9" ht="8.4" customHeight="1" x14ac:dyDescent="0.3">
      <c r="A33" s="648"/>
      <c r="B33" s="648"/>
      <c r="C33" s="649"/>
      <c r="D33" s="650"/>
      <c r="E33" s="650"/>
      <c r="F33" s="650"/>
      <c r="G33" s="650"/>
      <c r="H33" s="650"/>
    </row>
    <row r="34" spans="1:9" ht="17.25" customHeight="1" x14ac:dyDescent="0.3">
      <c r="A34" s="651"/>
      <c r="B34" s="652"/>
      <c r="C34" s="653" t="s">
        <v>0</v>
      </c>
      <c r="D34" s="653" t="s">
        <v>0</v>
      </c>
      <c r="E34" s="653" t="s">
        <v>0</v>
      </c>
      <c r="F34" s="653" t="s">
        <v>0</v>
      </c>
      <c r="G34" s="654"/>
      <c r="H34" s="655"/>
    </row>
    <row r="35" spans="1:9" ht="15.75" customHeight="1" x14ac:dyDescent="0.3">
      <c r="A35" s="656">
        <v>0</v>
      </c>
      <c r="B35" s="657" t="s">
        <v>12</v>
      </c>
      <c r="C35" s="859">
        <v>1601879733</v>
      </c>
      <c r="D35" s="859">
        <v>760809218.09000003</v>
      </c>
      <c r="E35" s="859">
        <v>109182004</v>
      </c>
      <c r="F35" s="859">
        <v>731888510.90999997</v>
      </c>
      <c r="G35" s="846">
        <f>(D35+E35)/C35</f>
        <v>0.54310645435327454</v>
      </c>
      <c r="H35" s="847">
        <f>D35/C35</f>
        <v>0.47494777692527312</v>
      </c>
    </row>
    <row r="36" spans="1:9" x14ac:dyDescent="0.3">
      <c r="A36" s="656">
        <v>1</v>
      </c>
      <c r="B36" s="657" t="s">
        <v>46</v>
      </c>
      <c r="C36" s="859">
        <v>76339027</v>
      </c>
      <c r="D36" s="859">
        <v>14371493.82</v>
      </c>
      <c r="E36" s="859">
        <v>51883840.079999998</v>
      </c>
      <c r="F36" s="859">
        <v>10083693.1</v>
      </c>
      <c r="G36" s="846">
        <f>(D36+E36)/C36</f>
        <v>0.86790906962961423</v>
      </c>
      <c r="H36" s="847">
        <f t="shared" ref="H36:H41" si="2">D36/C36</f>
        <v>0.1882588026698323</v>
      </c>
    </row>
    <row r="37" spans="1:9" x14ac:dyDescent="0.3">
      <c r="A37" s="656">
        <v>2</v>
      </c>
      <c r="B37" s="657" t="s">
        <v>109</v>
      </c>
      <c r="C37" s="859">
        <v>1933200</v>
      </c>
      <c r="D37" s="859">
        <v>301189</v>
      </c>
      <c r="E37" s="859">
        <v>640411</v>
      </c>
      <c r="F37" s="859">
        <v>991600</v>
      </c>
      <c r="G37" s="846">
        <f t="shared" ref="G37:G41" si="3">(D37+E37)/C37</f>
        <v>0.48706807366025245</v>
      </c>
      <c r="H37" s="847">
        <f t="shared" si="2"/>
        <v>0.15579815849368922</v>
      </c>
    </row>
    <row r="38" spans="1:9" ht="15" hidden="1" customHeight="1" x14ac:dyDescent="0.3">
      <c r="A38" s="656">
        <v>3</v>
      </c>
      <c r="B38" s="657" t="s">
        <v>145</v>
      </c>
      <c r="C38" s="859">
        <v>0</v>
      </c>
      <c r="D38" s="859">
        <v>0</v>
      </c>
      <c r="E38" s="859">
        <v>0</v>
      </c>
      <c r="F38" s="859">
        <v>0</v>
      </c>
      <c r="G38" s="846" t="e">
        <f t="shared" si="3"/>
        <v>#DIV/0!</v>
      </c>
      <c r="H38" s="847" t="e">
        <f t="shared" si="2"/>
        <v>#DIV/0!</v>
      </c>
    </row>
    <row r="39" spans="1:9" ht="15" hidden="1" customHeight="1" x14ac:dyDescent="0.3">
      <c r="A39" s="656">
        <v>4</v>
      </c>
      <c r="B39" s="657" t="s">
        <v>169</v>
      </c>
      <c r="C39" s="859">
        <v>0</v>
      </c>
      <c r="D39" s="859">
        <v>0</v>
      </c>
      <c r="E39" s="859">
        <v>0</v>
      </c>
      <c r="F39" s="859">
        <v>0</v>
      </c>
      <c r="G39" s="846" t="e">
        <f t="shared" si="3"/>
        <v>#DIV/0!</v>
      </c>
      <c r="H39" s="847" t="e">
        <f t="shared" si="2"/>
        <v>#DIV/0!</v>
      </c>
    </row>
    <row r="40" spans="1:9" x14ac:dyDescent="0.3">
      <c r="A40" s="656">
        <v>5</v>
      </c>
      <c r="B40" s="657" t="s">
        <v>191</v>
      </c>
      <c r="C40" s="859">
        <v>0</v>
      </c>
      <c r="D40" s="859">
        <v>0</v>
      </c>
      <c r="E40" s="859">
        <v>0</v>
      </c>
      <c r="F40" s="859">
        <v>0</v>
      </c>
      <c r="G40" s="846" t="e">
        <f t="shared" si="3"/>
        <v>#DIV/0!</v>
      </c>
      <c r="H40" s="847" t="e">
        <f t="shared" si="2"/>
        <v>#DIV/0!</v>
      </c>
    </row>
    <row r="41" spans="1:9" x14ac:dyDescent="0.3">
      <c r="A41" s="656">
        <v>6</v>
      </c>
      <c r="B41" s="657" t="s">
        <v>219</v>
      </c>
      <c r="C41" s="859">
        <v>248122717</v>
      </c>
      <c r="D41" s="859">
        <v>122046927.58</v>
      </c>
      <c r="E41" s="859">
        <v>48608118.380000003</v>
      </c>
      <c r="F41" s="859">
        <v>36580468.280000001</v>
      </c>
      <c r="G41" s="846">
        <f t="shared" si="3"/>
        <v>0.68778485107431742</v>
      </c>
      <c r="H41" s="847">
        <f t="shared" si="2"/>
        <v>0.49188131202029356</v>
      </c>
    </row>
    <row r="42" spans="1:9" hidden="1" x14ac:dyDescent="0.3">
      <c r="A42" s="656">
        <v>9</v>
      </c>
      <c r="B42" s="657" t="s">
        <v>291</v>
      </c>
      <c r="C42" s="658">
        <v>0</v>
      </c>
      <c r="D42" s="658">
        <v>0</v>
      </c>
      <c r="E42" s="658">
        <v>0</v>
      </c>
      <c r="F42" s="658">
        <v>0</v>
      </c>
      <c r="G42" s="846" t="s">
        <v>696</v>
      </c>
      <c r="H42" s="847">
        <v>0</v>
      </c>
    </row>
    <row r="43" spans="1:9" ht="11.25" customHeight="1" x14ac:dyDescent="0.55000000000000004">
      <c r="A43" s="651"/>
      <c r="B43" s="640"/>
      <c r="C43" s="659"/>
      <c r="D43" s="659"/>
      <c r="E43" s="659"/>
      <c r="F43" s="659"/>
      <c r="G43" s="848"/>
      <c r="H43" s="848"/>
      <c r="I43" s="13"/>
    </row>
    <row r="44" spans="1:9" ht="12" hidden="1" customHeight="1" x14ac:dyDescent="0.3">
      <c r="A44" s="660"/>
      <c r="B44" s="661" t="s">
        <v>11</v>
      </c>
      <c r="C44" s="662">
        <f>SUM(C35:C43)</f>
        <v>1928274677</v>
      </c>
      <c r="D44" s="662">
        <f>SUM(D35:D42)</f>
        <v>897528828.49000013</v>
      </c>
      <c r="E44" s="662">
        <f>SUM(E35:E43)</f>
        <v>210314373.45999998</v>
      </c>
      <c r="F44" s="662">
        <f>SUM(F35:F42)</f>
        <v>779544272.28999996</v>
      </c>
      <c r="G44" s="849">
        <f>(C44-F44)/C44</f>
        <v>0.59572965325520377</v>
      </c>
      <c r="H44" s="850">
        <f>D44/C44</f>
        <v>0.46545693888713557</v>
      </c>
    </row>
    <row r="45" spans="1:9" ht="15" thickBot="1" x14ac:dyDescent="0.35">
      <c r="A45" s="663"/>
      <c r="B45" s="664" t="s">
        <v>11</v>
      </c>
      <c r="C45" s="665">
        <f>SUM(C35:C42)</f>
        <v>1928274677</v>
      </c>
      <c r="D45" s="665">
        <f>SUM(D35:D42)</f>
        <v>897528828.49000013</v>
      </c>
      <c r="E45" s="665">
        <f>SUM(E35:E42)</f>
        <v>210314373.45999998</v>
      </c>
      <c r="F45" s="665">
        <f>SUM(F35:F42)</f>
        <v>779544272.28999996</v>
      </c>
      <c r="G45" s="851">
        <f>(D45+E45)/C45</f>
        <v>0.57452561876380437</v>
      </c>
      <c r="H45" s="852">
        <f>D45/C45</f>
        <v>0.46545693888713557</v>
      </c>
    </row>
    <row r="46" spans="1:9" ht="15" thickTop="1" x14ac:dyDescent="0.3">
      <c r="A46" s="614"/>
      <c r="B46" s="615"/>
      <c r="C46" s="615"/>
      <c r="D46" s="615"/>
      <c r="E46" s="615"/>
      <c r="F46" s="615"/>
      <c r="G46" s="617"/>
      <c r="H46" s="618"/>
    </row>
    <row r="47" spans="1:9" x14ac:dyDescent="0.3">
      <c r="A47" s="614"/>
      <c r="B47" s="615"/>
      <c r="C47" s="615"/>
      <c r="D47" s="615"/>
      <c r="E47" s="615"/>
      <c r="F47" s="615"/>
      <c r="G47" s="617"/>
      <c r="H47" s="618"/>
    </row>
    <row r="48" spans="1:9" x14ac:dyDescent="0.3">
      <c r="A48" s="614"/>
      <c r="B48" s="615"/>
      <c r="C48" s="616"/>
      <c r="D48" s="616"/>
      <c r="E48" s="616"/>
      <c r="F48" s="616"/>
      <c r="G48" s="617"/>
      <c r="H48" s="618"/>
    </row>
    <row r="49" spans="1:8" ht="15" thickBot="1" x14ac:dyDescent="0.35"/>
    <row r="50" spans="1:8" x14ac:dyDescent="0.3">
      <c r="A50" s="1036" t="str">
        <f>A27</f>
        <v>Código y Nombre del Título: 218 - Ministerio de Ciencia, Tecnología y Telecomunicaciones</v>
      </c>
      <c r="B50" s="1047"/>
      <c r="C50" s="1047"/>
      <c r="D50" s="1047"/>
      <c r="E50" s="1047"/>
      <c r="F50" s="1047"/>
      <c r="G50" s="1047"/>
      <c r="H50" s="1037"/>
    </row>
    <row r="51" spans="1:8" x14ac:dyDescent="0.3">
      <c r="A51" s="1044" t="s">
        <v>467</v>
      </c>
      <c r="B51" s="1045"/>
      <c r="C51" s="1045"/>
      <c r="D51" s="1045"/>
      <c r="E51" s="1045"/>
      <c r="F51" s="1045"/>
      <c r="G51" s="1045"/>
      <c r="H51" s="1046"/>
    </row>
    <row r="52" spans="1:8" ht="15" thickBot="1" x14ac:dyDescent="0.35">
      <c r="A52" s="1030" t="s">
        <v>736</v>
      </c>
      <c r="B52" s="1031"/>
      <c r="C52" s="1031"/>
      <c r="D52" s="1031"/>
      <c r="E52" s="1031"/>
      <c r="F52" s="1031"/>
      <c r="G52" s="1031"/>
      <c r="H52" s="1032"/>
    </row>
    <row r="53" spans="1:8" ht="15" thickBot="1" x14ac:dyDescent="0.35">
      <c r="A53" s="605"/>
      <c r="B53" s="605"/>
      <c r="C53" s="605"/>
      <c r="D53" s="605"/>
      <c r="E53" s="605"/>
      <c r="F53" s="605"/>
      <c r="G53" s="605"/>
      <c r="H53" s="613"/>
    </row>
    <row r="54" spans="1:8" ht="16.2" customHeight="1" x14ac:dyDescent="0.3">
      <c r="A54" s="1034" t="s">
        <v>4</v>
      </c>
      <c r="B54" s="1035"/>
      <c r="C54" s="1024" t="s">
        <v>698</v>
      </c>
      <c r="D54" s="1024" t="s">
        <v>437</v>
      </c>
      <c r="E54" s="1024" t="s">
        <v>321</v>
      </c>
      <c r="F54" s="1024" t="s">
        <v>322</v>
      </c>
      <c r="G54" s="1024" t="s">
        <v>439</v>
      </c>
      <c r="H54" s="1024" t="s">
        <v>438</v>
      </c>
    </row>
    <row r="55" spans="1:8" ht="15" thickBot="1" x14ac:dyDescent="0.35">
      <c r="A55" s="666" t="s">
        <v>6</v>
      </c>
      <c r="B55" s="667" t="s">
        <v>7</v>
      </c>
      <c r="C55" s="1025"/>
      <c r="D55" s="1025"/>
      <c r="E55" s="1025"/>
      <c r="F55" s="1025"/>
      <c r="G55" s="1025"/>
      <c r="H55" s="1025"/>
    </row>
    <row r="56" spans="1:8" ht="5.4" customHeight="1" x14ac:dyDescent="0.3">
      <c r="A56" s="635"/>
      <c r="B56" s="635"/>
      <c r="C56" s="636"/>
      <c r="D56" s="637"/>
      <c r="E56" s="637"/>
      <c r="F56" s="637"/>
      <c r="G56" s="637"/>
      <c r="H56" s="637"/>
    </row>
    <row r="57" spans="1:8" ht="6" customHeight="1" x14ac:dyDescent="0.3">
      <c r="A57" s="92"/>
      <c r="B57" s="640"/>
      <c r="C57" s="668" t="s">
        <v>0</v>
      </c>
      <c r="D57" s="668" t="s">
        <v>0</v>
      </c>
      <c r="E57" s="668" t="s">
        <v>0</v>
      </c>
      <c r="F57" s="668" t="s">
        <v>0</v>
      </c>
      <c r="G57" s="669"/>
      <c r="H57" s="670"/>
    </row>
    <row r="58" spans="1:8" x14ac:dyDescent="0.3">
      <c r="A58" s="95">
        <v>0</v>
      </c>
      <c r="B58" s="98" t="s">
        <v>12</v>
      </c>
      <c r="C58" s="97">
        <f t="shared" ref="C58:F65" si="4">+C10+C35</f>
        <v>3827839112</v>
      </c>
      <c r="D58" s="97">
        <f t="shared" si="4"/>
        <v>1790509595.8</v>
      </c>
      <c r="E58" s="97">
        <f t="shared" si="4"/>
        <v>330210454.63999999</v>
      </c>
      <c r="F58" s="97">
        <f t="shared" si="4"/>
        <v>1707119061.5599999</v>
      </c>
      <c r="G58" s="844">
        <f t="shared" ref="G58:G64" si="5">(C58-F58)/C58</f>
        <v>0.55402538831679093</v>
      </c>
      <c r="H58" s="855">
        <f>D58/C58</f>
        <v>0.46775988838895588</v>
      </c>
    </row>
    <row r="59" spans="1:8" x14ac:dyDescent="0.3">
      <c r="A59" s="95">
        <v>1</v>
      </c>
      <c r="B59" s="98" t="s">
        <v>46</v>
      </c>
      <c r="C59" s="97">
        <f t="shared" si="4"/>
        <v>1051347634</v>
      </c>
      <c r="D59" s="97">
        <f t="shared" si="4"/>
        <v>386261553.94000006</v>
      </c>
      <c r="E59" s="97">
        <f t="shared" si="4"/>
        <v>258299114.15000004</v>
      </c>
      <c r="F59" s="97">
        <f t="shared" si="4"/>
        <v>406786965.90999997</v>
      </c>
      <c r="G59" s="844">
        <f t="shared" si="5"/>
        <v>0.61308043813983604</v>
      </c>
      <c r="H59" s="855">
        <f>D59/C59</f>
        <v>0.36739660740987606</v>
      </c>
    </row>
    <row r="60" spans="1:8" x14ac:dyDescent="0.3">
      <c r="A60" s="95">
        <v>2</v>
      </c>
      <c r="B60" s="98" t="s">
        <v>109</v>
      </c>
      <c r="C60" s="97">
        <f t="shared" si="4"/>
        <v>17517599</v>
      </c>
      <c r="D60" s="97">
        <f t="shared" si="4"/>
        <v>4554755.3100000005</v>
      </c>
      <c r="E60" s="97">
        <f t="shared" si="4"/>
        <v>4259599.5</v>
      </c>
      <c r="F60" s="97">
        <f t="shared" si="4"/>
        <v>8703244.1899999995</v>
      </c>
      <c r="G60" s="844">
        <f t="shared" si="5"/>
        <v>0.50317139980199344</v>
      </c>
      <c r="H60" s="855">
        <f>D60/C60</f>
        <v>0.26001025083403273</v>
      </c>
    </row>
    <row r="61" spans="1:8" ht="15" hidden="1" customHeight="1" x14ac:dyDescent="0.3">
      <c r="A61" s="95">
        <v>3</v>
      </c>
      <c r="B61" s="98" t="s">
        <v>145</v>
      </c>
      <c r="C61" s="97">
        <f t="shared" si="4"/>
        <v>0</v>
      </c>
      <c r="D61" s="97">
        <f t="shared" si="4"/>
        <v>0</v>
      </c>
      <c r="E61" s="97">
        <f t="shared" si="4"/>
        <v>0</v>
      </c>
      <c r="F61" s="97">
        <f t="shared" si="4"/>
        <v>0</v>
      </c>
      <c r="G61" s="844" t="e">
        <f t="shared" si="5"/>
        <v>#DIV/0!</v>
      </c>
      <c r="H61" s="855"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44" t="e">
        <f t="shared" si="5"/>
        <v>#DIV/0!</v>
      </c>
      <c r="H62" s="855" t="e">
        <f t="shared" si="6"/>
        <v>#DIV/0!</v>
      </c>
    </row>
    <row r="63" spans="1:8" x14ac:dyDescent="0.3">
      <c r="A63" s="95">
        <v>5</v>
      </c>
      <c r="B63" s="98" t="s">
        <v>191</v>
      </c>
      <c r="C63" s="97">
        <f t="shared" si="4"/>
        <v>147600000</v>
      </c>
      <c r="D63" s="97">
        <f t="shared" si="4"/>
        <v>0</v>
      </c>
      <c r="E63" s="97">
        <f t="shared" si="4"/>
        <v>82736537.120000005</v>
      </c>
      <c r="F63" s="97">
        <f t="shared" si="4"/>
        <v>64863462.879999995</v>
      </c>
      <c r="G63" s="844">
        <f t="shared" si="5"/>
        <v>0.56054564444444444</v>
      </c>
      <c r="H63" s="855">
        <f>D63/C63</f>
        <v>0</v>
      </c>
    </row>
    <row r="64" spans="1:8" ht="12" customHeight="1" x14ac:dyDescent="0.3">
      <c r="A64" s="95">
        <v>6</v>
      </c>
      <c r="B64" s="98" t="s">
        <v>219</v>
      </c>
      <c r="C64" s="97">
        <f t="shared" si="4"/>
        <v>2061385654.9999998</v>
      </c>
      <c r="D64" s="97">
        <f t="shared" si="4"/>
        <v>1064136276.51</v>
      </c>
      <c r="E64" s="97">
        <f t="shared" si="4"/>
        <v>440917390.79000002</v>
      </c>
      <c r="F64" s="97">
        <f t="shared" si="4"/>
        <v>515444784.93999994</v>
      </c>
      <c r="G64" s="844">
        <f t="shared" si="5"/>
        <v>0.74995227909452011</v>
      </c>
      <c r="H64" s="855">
        <f>D64/C64</f>
        <v>0.51622377109731077</v>
      </c>
    </row>
    <row r="65" spans="1:11" x14ac:dyDescent="0.3">
      <c r="A65" s="95">
        <v>9</v>
      </c>
      <c r="B65" s="98" t="s">
        <v>291</v>
      </c>
      <c r="C65" s="97">
        <f t="shared" si="4"/>
        <v>0</v>
      </c>
      <c r="D65" s="97">
        <f t="shared" si="4"/>
        <v>0</v>
      </c>
      <c r="E65" s="97">
        <f t="shared" si="4"/>
        <v>0</v>
      </c>
      <c r="F65" s="97">
        <f t="shared" si="4"/>
        <v>0</v>
      </c>
      <c r="G65" s="844">
        <v>0</v>
      </c>
      <c r="H65" s="855">
        <v>0</v>
      </c>
    </row>
    <row r="66" spans="1:11" ht="12" customHeight="1" x14ac:dyDescent="0.55000000000000004">
      <c r="A66" s="92"/>
      <c r="B66" s="640"/>
      <c r="C66" s="90"/>
      <c r="D66" s="90"/>
      <c r="E66" s="90"/>
      <c r="F66" s="90"/>
      <c r="G66" s="856"/>
      <c r="H66" s="856"/>
      <c r="I66" s="13"/>
    </row>
    <row r="67" spans="1:11" ht="15" thickBot="1" x14ac:dyDescent="0.35">
      <c r="A67" s="671"/>
      <c r="B67" s="672" t="s">
        <v>11</v>
      </c>
      <c r="C67" s="673">
        <f>SUM(C58:C66)</f>
        <v>7105690000</v>
      </c>
      <c r="D67" s="673">
        <f>SUM(D58:D66)</f>
        <v>3245462181.5599995</v>
      </c>
      <c r="E67" s="673">
        <f>SUM(E58:E66)</f>
        <v>1116423096.2</v>
      </c>
      <c r="F67" s="673">
        <f>SUM(F58:F66)</f>
        <v>2702917519.48</v>
      </c>
      <c r="G67" s="857">
        <f>(C67-F67)/C67</f>
        <v>0.61961223758987527</v>
      </c>
      <c r="H67" s="858">
        <f>D67/C67</f>
        <v>0.45674131316733485</v>
      </c>
      <c r="J67" t="s">
        <v>0</v>
      </c>
    </row>
    <row r="68" spans="1:11" ht="15" thickTop="1" x14ac:dyDescent="0.3">
      <c r="A68" s="605"/>
      <c r="B68" s="605"/>
      <c r="C68" s="605"/>
      <c r="D68" s="605"/>
      <c r="E68" s="605"/>
      <c r="F68" s="605"/>
      <c r="G68" s="605"/>
      <c r="H68" s="613"/>
    </row>
    <row r="69" spans="1:11" x14ac:dyDescent="0.3">
      <c r="A69" s="605"/>
      <c r="B69" s="605"/>
      <c r="C69" s="604"/>
      <c r="D69" s="605"/>
      <c r="E69" s="820"/>
      <c r="F69" s="605"/>
      <c r="G69" s="605"/>
      <c r="H69" s="613"/>
    </row>
    <row r="70" spans="1:11" x14ac:dyDescent="0.3">
      <c r="A70" s="605"/>
      <c r="B70" s="605"/>
      <c r="C70" s="605"/>
      <c r="D70" s="605"/>
      <c r="E70" s="605"/>
      <c r="F70" s="605"/>
      <c r="G70" s="605"/>
      <c r="H70" s="613"/>
      <c r="I70" s="555"/>
    </row>
    <row r="71" spans="1:11" x14ac:dyDescent="0.3">
      <c r="A71" s="613"/>
      <c r="B71" s="613"/>
      <c r="C71" s="613"/>
      <c r="D71" s="613"/>
      <c r="E71" s="613"/>
      <c r="F71" s="613"/>
      <c r="G71" s="613"/>
      <c r="H71" s="613"/>
      <c r="J71" s="351"/>
    </row>
    <row r="72" spans="1:11" x14ac:dyDescent="0.3">
      <c r="A72" s="613"/>
      <c r="B72" s="613"/>
      <c r="C72" s="613"/>
      <c r="D72" s="613"/>
      <c r="E72" s="613"/>
      <c r="F72" s="613"/>
      <c r="G72" s="613"/>
      <c r="H72" s="613"/>
      <c r="J72" s="351"/>
      <c r="K72" s="360"/>
    </row>
    <row r="73" spans="1:11" x14ac:dyDescent="0.3">
      <c r="A73" s="613"/>
      <c r="B73" s="613"/>
      <c r="C73" s="613"/>
      <c r="D73" s="759"/>
      <c r="E73" s="613"/>
      <c r="F73" s="613"/>
      <c r="G73" s="613"/>
      <c r="H73" s="613"/>
      <c r="J73" s="359"/>
    </row>
    <row r="74" spans="1:11" x14ac:dyDescent="0.3">
      <c r="A74" s="613"/>
      <c r="B74" s="613"/>
      <c r="C74" s="624"/>
      <c r="D74" s="759"/>
      <c r="E74" s="624"/>
      <c r="F74" s="624"/>
      <c r="G74" s="625"/>
      <c r="H74" s="613"/>
      <c r="J74" s="360"/>
    </row>
    <row r="75" spans="1:11" x14ac:dyDescent="0.3">
      <c r="A75" s="613"/>
      <c r="B75" s="613"/>
      <c r="C75" s="613"/>
      <c r="D75" s="613"/>
      <c r="E75" s="624"/>
      <c r="F75" s="613"/>
      <c r="G75" s="625"/>
      <c r="H75" s="613"/>
      <c r="J75" s="351"/>
    </row>
    <row r="76" spans="1:11" x14ac:dyDescent="0.3">
      <c r="A76" s="613"/>
      <c r="B76" s="613"/>
      <c r="C76" s="613"/>
      <c r="D76" s="613"/>
      <c r="E76" s="613"/>
      <c r="F76" s="613"/>
      <c r="G76" s="613"/>
      <c r="H76" s="613"/>
      <c r="J76" s="351"/>
    </row>
    <row r="77" spans="1:11" x14ac:dyDescent="0.3">
      <c r="A77" s="613"/>
      <c r="B77" s="613"/>
      <c r="C77" s="613"/>
      <c r="D77" s="613"/>
      <c r="E77" s="613"/>
      <c r="F77" s="613"/>
      <c r="G77" s="613"/>
      <c r="H77" s="613"/>
      <c r="J77" s="358"/>
      <c r="K77" s="360"/>
    </row>
    <row r="78" spans="1:11" x14ac:dyDescent="0.3">
      <c r="A78" s="613"/>
      <c r="B78" s="613"/>
      <c r="C78" s="613"/>
      <c r="D78" s="613"/>
      <c r="E78" s="613"/>
      <c r="F78" s="613"/>
      <c r="G78" s="613"/>
      <c r="H78" s="613"/>
      <c r="J78" s="358"/>
      <c r="K78" s="360"/>
    </row>
    <row r="79" spans="1:11" x14ac:dyDescent="0.3">
      <c r="A79" s="613"/>
      <c r="B79" s="613"/>
      <c r="C79" s="613"/>
      <c r="D79" s="613"/>
      <c r="E79" s="613"/>
      <c r="F79" s="613"/>
      <c r="G79" s="613"/>
      <c r="H79" s="613"/>
    </row>
    <row r="80" spans="1:11" x14ac:dyDescent="0.3">
      <c r="A80" s="613"/>
      <c r="B80" s="613"/>
      <c r="C80" s="613"/>
      <c r="D80" s="613"/>
      <c r="E80" s="613"/>
      <c r="F80" s="613"/>
      <c r="G80" s="613"/>
      <c r="H80" s="613"/>
    </row>
    <row r="81" spans="1:13" x14ac:dyDescent="0.3">
      <c r="A81" s="613"/>
      <c r="B81" s="613"/>
      <c r="C81" s="613"/>
      <c r="D81" s="613"/>
      <c r="E81" s="613"/>
      <c r="F81" s="613"/>
      <c r="G81" s="613"/>
      <c r="H81" s="613"/>
    </row>
    <row r="82" spans="1:13" x14ac:dyDescent="0.3">
      <c r="A82" s="613"/>
      <c r="B82" s="613"/>
      <c r="C82" s="613"/>
      <c r="D82" s="613"/>
      <c r="E82" s="613"/>
      <c r="F82" s="613"/>
      <c r="G82" s="613"/>
      <c r="H82" s="613"/>
    </row>
    <row r="83" spans="1:13" x14ac:dyDescent="0.3">
      <c r="A83" s="613"/>
      <c r="B83" s="613"/>
      <c r="C83" s="613"/>
      <c r="D83" s="613"/>
      <c r="E83" s="613"/>
      <c r="F83" s="613"/>
      <c r="G83" s="613"/>
      <c r="H83" s="613"/>
    </row>
    <row r="84" spans="1:13" x14ac:dyDescent="0.3">
      <c r="A84" s="613"/>
      <c r="B84" s="613"/>
      <c r="C84" s="613"/>
      <c r="D84" s="613"/>
      <c r="E84" s="613"/>
      <c r="F84" s="613"/>
      <c r="G84" s="613"/>
      <c r="H84" s="613"/>
    </row>
    <row r="85" spans="1:13" x14ac:dyDescent="0.3">
      <c r="A85" s="613"/>
      <c r="B85" s="613"/>
      <c r="C85" s="613"/>
      <c r="D85" s="613"/>
      <c r="E85" s="613"/>
      <c r="F85" s="613"/>
      <c r="G85" s="613"/>
      <c r="H85" s="613"/>
    </row>
    <row r="86" spans="1:13" x14ac:dyDescent="0.3">
      <c r="A86" s="613"/>
      <c r="B86" s="613"/>
      <c r="C86" s="613"/>
      <c r="D86" s="613"/>
      <c r="E86" s="613"/>
      <c r="F86" s="613"/>
      <c r="G86" s="613"/>
      <c r="H86" s="613"/>
    </row>
    <row r="87" spans="1:13" x14ac:dyDescent="0.3">
      <c r="A87" s="613"/>
      <c r="B87" s="613"/>
      <c r="C87" s="613"/>
      <c r="D87" s="613"/>
      <c r="E87" s="613"/>
      <c r="F87" s="613"/>
      <c r="G87" s="613"/>
      <c r="H87" s="613"/>
    </row>
    <row r="88" spans="1:13" x14ac:dyDescent="0.3">
      <c r="A88" s="613"/>
      <c r="B88" s="613"/>
      <c r="C88" s="613"/>
      <c r="D88" s="613"/>
      <c r="E88" s="613"/>
      <c r="F88" s="613"/>
      <c r="G88" s="613"/>
      <c r="H88" s="613"/>
    </row>
    <row r="89" spans="1:13" x14ac:dyDescent="0.3">
      <c r="A89" s="613"/>
      <c r="B89" s="613"/>
      <c r="C89" s="613"/>
      <c r="D89" s="613"/>
      <c r="E89" s="613"/>
      <c r="F89" s="613"/>
      <c r="G89" s="613"/>
      <c r="H89" s="613"/>
      <c r="M89" s="350" t="s">
        <v>0</v>
      </c>
    </row>
    <row r="90" spans="1:13" x14ac:dyDescent="0.3">
      <c r="A90" s="613"/>
      <c r="B90" s="613"/>
      <c r="C90" s="613"/>
      <c r="D90" s="613"/>
      <c r="E90" s="613"/>
      <c r="F90" s="613"/>
      <c r="G90" s="613"/>
      <c r="H90" s="613"/>
      <c r="M90" s="350"/>
    </row>
    <row r="91" spans="1:13" x14ac:dyDescent="0.3">
      <c r="A91" s="613"/>
      <c r="B91" s="613"/>
      <c r="C91" s="613"/>
      <c r="D91" s="613"/>
      <c r="E91" s="613"/>
      <c r="F91" s="613"/>
      <c r="G91" s="613"/>
      <c r="H91" s="613"/>
      <c r="M91" s="350"/>
    </row>
    <row r="92" spans="1:13" hidden="1" x14ac:dyDescent="0.3">
      <c r="A92" s="1026" t="s">
        <v>489</v>
      </c>
      <c r="B92" s="1026"/>
      <c r="C92" s="1026"/>
      <c r="D92" s="1026"/>
      <c r="E92" s="1026"/>
      <c r="F92" s="1026"/>
      <c r="G92" s="1026"/>
      <c r="H92" s="1026"/>
      <c r="M92" s="350"/>
    </row>
    <row r="93" spans="1:13" hidden="1" x14ac:dyDescent="0.3">
      <c r="A93" s="602"/>
      <c r="B93" s="602"/>
      <c r="C93" s="602"/>
      <c r="D93" s="602"/>
      <c r="E93" s="602"/>
      <c r="F93" s="602"/>
      <c r="G93" s="602"/>
      <c r="H93" s="602"/>
      <c r="M93" s="350"/>
    </row>
    <row r="94" spans="1:13" hidden="1" x14ac:dyDescent="0.3">
      <c r="C94" s="385" t="s">
        <v>486</v>
      </c>
      <c r="D94" s="386">
        <v>224938976</v>
      </c>
      <c r="E94" s="392">
        <f>D94/D96</f>
        <v>0.35408841787033662</v>
      </c>
    </row>
    <row r="95" spans="1:13" hidden="1" x14ac:dyDescent="0.3">
      <c r="C95" s="385" t="s">
        <v>487</v>
      </c>
      <c r="D95" s="386">
        <v>410323192</v>
      </c>
      <c r="E95" s="392">
        <f>D95/D96</f>
        <v>0.64591158212966338</v>
      </c>
    </row>
    <row r="96" spans="1:13" hidden="1" x14ac:dyDescent="0.3">
      <c r="C96" s="388" t="s">
        <v>488</v>
      </c>
      <c r="D96" s="389">
        <f>SUM(D94:D95)</f>
        <v>635262168</v>
      </c>
    </row>
    <row r="97" spans="1:8" ht="15" hidden="1" thickBot="1" x14ac:dyDescent="0.35">
      <c r="B97" s="1027" t="s">
        <v>491</v>
      </c>
      <c r="C97" s="1028"/>
      <c r="D97" s="1028"/>
      <c r="E97" s="1028"/>
      <c r="F97" s="1029"/>
    </row>
    <row r="98" spans="1:8" hidden="1" x14ac:dyDescent="0.3">
      <c r="B98" s="626" t="s">
        <v>490</v>
      </c>
      <c r="C98" s="390">
        <v>899</v>
      </c>
      <c r="D98" s="390">
        <v>893</v>
      </c>
      <c r="E98" s="391" t="s">
        <v>475</v>
      </c>
      <c r="F98" s="391"/>
    </row>
    <row r="99" spans="1:8" hidden="1" x14ac:dyDescent="0.3">
      <c r="B99" s="380">
        <v>0</v>
      </c>
      <c r="C99" s="381">
        <v>218444862</v>
      </c>
      <c r="D99" s="381">
        <v>86706492</v>
      </c>
      <c r="E99" s="627">
        <f>SUM(C99:D99)</f>
        <v>305151354</v>
      </c>
      <c r="F99" s="628">
        <f>E99/$E$104</f>
        <v>0.48035499258630493</v>
      </c>
    </row>
    <row r="100" spans="1:8" hidden="1" x14ac:dyDescent="0.3">
      <c r="B100" s="380">
        <v>1</v>
      </c>
      <c r="C100" s="381">
        <v>120440300</v>
      </c>
      <c r="D100" s="381">
        <v>86853196</v>
      </c>
      <c r="E100" s="627">
        <f>SUM(C100:D100)</f>
        <v>207293496</v>
      </c>
      <c r="F100" s="628">
        <f>E100/$E$104</f>
        <v>0.32631172835716543</v>
      </c>
    </row>
    <row r="101" spans="1:8" hidden="1" x14ac:dyDescent="0.3">
      <c r="B101" s="380">
        <v>2</v>
      </c>
      <c r="C101" s="381">
        <v>20442800</v>
      </c>
      <c r="D101" s="381">
        <v>30052622</v>
      </c>
      <c r="E101" s="627">
        <f>SUM(C101:D101)</f>
        <v>50495422</v>
      </c>
      <c r="F101" s="628">
        <f>E101/$E$104</f>
        <v>7.9487532145940731E-2</v>
      </c>
    </row>
    <row r="102" spans="1:8" hidden="1" x14ac:dyDescent="0.3">
      <c r="B102" s="380">
        <v>5</v>
      </c>
      <c r="C102" s="381">
        <v>35584600</v>
      </c>
      <c r="D102" s="381">
        <v>9878532</v>
      </c>
      <c r="E102" s="627">
        <f>SUM(C102:D102)</f>
        <v>45463132</v>
      </c>
      <c r="F102" s="628">
        <f>E102/$E$104</f>
        <v>7.1565936537873603E-2</v>
      </c>
    </row>
    <row r="103" spans="1:8" hidden="1" x14ac:dyDescent="0.3">
      <c r="B103" s="380">
        <v>6</v>
      </c>
      <c r="C103" s="382">
        <v>15410630</v>
      </c>
      <c r="D103" s="381">
        <v>11448134</v>
      </c>
      <c r="E103" s="627">
        <f>SUM(C103:D103)</f>
        <v>26858764</v>
      </c>
      <c r="F103" s="628">
        <f>E103/$E$104</f>
        <v>4.2279810372715283E-2</v>
      </c>
    </row>
    <row r="104" spans="1:8" ht="15" hidden="1" thickBot="1" x14ac:dyDescent="0.35">
      <c r="B104" s="629"/>
      <c r="C104" s="393">
        <v>410323192</v>
      </c>
      <c r="D104" s="393">
        <f>SUM(D99:D103)</f>
        <v>224938976</v>
      </c>
      <c r="E104" s="383">
        <f>SUM(E99:E103)</f>
        <v>635262168</v>
      </c>
      <c r="F104" s="384">
        <f>E104/C67</f>
        <v>8.9401897352684959E-2</v>
      </c>
    </row>
    <row r="105" spans="1:8" hidden="1" x14ac:dyDescent="0.3">
      <c r="B105" s="629"/>
      <c r="C105" s="396"/>
      <c r="D105" s="396"/>
      <c r="E105" s="396"/>
      <c r="F105" s="397"/>
    </row>
    <row r="106" spans="1:8" hidden="1" x14ac:dyDescent="0.3">
      <c r="B106" s="629"/>
      <c r="C106" s="396" t="s">
        <v>493</v>
      </c>
      <c r="D106" s="396" t="s">
        <v>492</v>
      </c>
      <c r="E106" s="396"/>
      <c r="F106" s="397"/>
    </row>
    <row r="107" spans="1:8" hidden="1" x14ac:dyDescent="0.3">
      <c r="B107" s="395" t="s">
        <v>494</v>
      </c>
      <c r="C107" s="387">
        <f>C104/E104</f>
        <v>0.64591158212966338</v>
      </c>
      <c r="D107" s="387">
        <f>D104/E104</f>
        <v>0.35408841787033662</v>
      </c>
    </row>
    <row r="108" spans="1:8" hidden="1" x14ac:dyDescent="0.3">
      <c r="B108" s="395" t="s">
        <v>495</v>
      </c>
      <c r="C108" s="387">
        <f>C104/C44</f>
        <v>0.21279291632786401</v>
      </c>
      <c r="D108" s="394" t="e">
        <f>D104/'RESUMEN X MES'!J10</f>
        <v>#DIV/0!</v>
      </c>
    </row>
    <row r="109" spans="1:8" hidden="1" x14ac:dyDescent="0.3">
      <c r="B109" s="395" t="s">
        <v>496</v>
      </c>
      <c r="C109" s="387">
        <f>C104/C67</f>
        <v>5.7745720964466507E-2</v>
      </c>
      <c r="D109" s="394">
        <f>D104/C67</f>
        <v>3.1656176388218459E-2</v>
      </c>
    </row>
    <row r="110" spans="1:8" hidden="1" x14ac:dyDescent="0.3"/>
    <row r="111" spans="1:8" hidden="1" x14ac:dyDescent="0.3">
      <c r="A111" s="1033" t="s">
        <v>497</v>
      </c>
      <c r="B111" s="1033"/>
      <c r="C111" s="1033"/>
      <c r="D111" s="1033"/>
      <c r="E111" s="1033"/>
      <c r="F111" s="1033"/>
      <c r="G111" s="1033"/>
      <c r="H111" s="1033"/>
    </row>
    <row r="112" spans="1:8" hidden="1" x14ac:dyDescent="0.3"/>
    <row r="113" spans="1:8" hidden="1" x14ac:dyDescent="0.3">
      <c r="A113" s="1036" t="s">
        <v>4</v>
      </c>
      <c r="B113" s="1037"/>
      <c r="C113" s="1016" t="s">
        <v>428</v>
      </c>
      <c r="D113" s="1016" t="s">
        <v>437</v>
      </c>
      <c r="E113" s="1016" t="s">
        <v>321</v>
      </c>
      <c r="F113" s="1016" t="s">
        <v>322</v>
      </c>
      <c r="G113" s="1016" t="s">
        <v>439</v>
      </c>
      <c r="H113" s="1016" t="s">
        <v>438</v>
      </c>
    </row>
    <row r="114" spans="1:8" ht="15" hidden="1" thickBot="1" x14ac:dyDescent="0.35">
      <c r="A114" s="619" t="s">
        <v>6</v>
      </c>
      <c r="B114" s="620" t="s">
        <v>7</v>
      </c>
      <c r="C114" s="1017"/>
      <c r="D114" s="1017"/>
      <c r="E114" s="1017"/>
      <c r="F114" s="1017"/>
      <c r="G114" s="1017"/>
      <c r="H114" s="1017"/>
    </row>
    <row r="115" spans="1:8" hidden="1" x14ac:dyDescent="0.3">
      <c r="A115" s="603"/>
      <c r="B115" s="603"/>
      <c r="C115" s="604"/>
      <c r="D115" s="605"/>
      <c r="E115" s="605"/>
      <c r="F115" s="605"/>
      <c r="G115" s="605"/>
      <c r="H115" s="605"/>
    </row>
    <row r="116" spans="1:8" hidden="1" x14ac:dyDescent="0.3">
      <c r="A116" s="609"/>
      <c r="B116" s="610"/>
      <c r="C116" s="621" t="s">
        <v>0</v>
      </c>
      <c r="D116" s="621" t="s">
        <v>0</v>
      </c>
      <c r="E116" s="621" t="s">
        <v>0</v>
      </c>
      <c r="F116" s="621" t="s">
        <v>0</v>
      </c>
      <c r="G116" s="622"/>
      <c r="H116" s="623"/>
    </row>
    <row r="117" spans="1:8" hidden="1" x14ac:dyDescent="0.3">
      <c r="A117" s="606">
        <v>0</v>
      </c>
      <c r="B117" s="607" t="s">
        <v>12</v>
      </c>
      <c r="C117" s="608">
        <f>C58-E99</f>
        <v>3522687758</v>
      </c>
      <c r="D117" s="608">
        <f t="shared" ref="D117:E123" si="7">D58</f>
        <v>1790509595.8</v>
      </c>
      <c r="E117" s="608">
        <f t="shared" si="7"/>
        <v>330210454.63999999</v>
      </c>
      <c r="F117" s="608">
        <f>C117-D117-E117</f>
        <v>1401967707.5599999</v>
      </c>
      <c r="G117" s="379">
        <f t="shared" ref="G117:G123" si="8">(C117-F117)/C117</f>
        <v>0.60201760591010633</v>
      </c>
      <c r="H117" s="378">
        <f>D117/C117</f>
        <v>0.5082793931235503</v>
      </c>
    </row>
    <row r="118" spans="1:8" hidden="1" x14ac:dyDescent="0.3">
      <c r="A118" s="606">
        <v>1</v>
      </c>
      <c r="B118" s="607" t="s">
        <v>46</v>
      </c>
      <c r="C118" s="608">
        <f>C59-E100</f>
        <v>844054138</v>
      </c>
      <c r="D118" s="608">
        <f t="shared" si="7"/>
        <v>386261553.94000006</v>
      </c>
      <c r="E118" s="608">
        <f t="shared" si="7"/>
        <v>258299114.15000004</v>
      </c>
      <c r="F118" s="608">
        <f>C118-D118-E118</f>
        <v>199493469.90999991</v>
      </c>
      <c r="G118" s="379">
        <f t="shared" si="8"/>
        <v>0.76364849015170655</v>
      </c>
      <c r="H118" s="378">
        <f t="shared" ref="H118:H123" si="9">D118/C118</f>
        <v>0.45762651535036969</v>
      </c>
    </row>
    <row r="119" spans="1:8" hidden="1" x14ac:dyDescent="0.3">
      <c r="A119" s="606">
        <v>2</v>
      </c>
      <c r="B119" s="607" t="s">
        <v>109</v>
      </c>
      <c r="C119" s="608">
        <f>C60-E101</f>
        <v>-32977823</v>
      </c>
      <c r="D119" s="608">
        <f t="shared" si="7"/>
        <v>4554755.3100000005</v>
      </c>
      <c r="E119" s="608">
        <f t="shared" si="7"/>
        <v>4259599.5</v>
      </c>
      <c r="F119" s="608">
        <f>C119-D119-E119</f>
        <v>-41792177.810000002</v>
      </c>
      <c r="G119" s="379">
        <f t="shared" si="8"/>
        <v>-0.26728128203004797</v>
      </c>
      <c r="H119" s="378">
        <f t="shared" si="9"/>
        <v>-0.13811570612165638</v>
      </c>
    </row>
    <row r="120" spans="1:8" hidden="1" x14ac:dyDescent="0.3">
      <c r="A120" s="606">
        <v>3</v>
      </c>
      <c r="B120" s="607" t="s">
        <v>145</v>
      </c>
      <c r="C120" s="608">
        <v>0</v>
      </c>
      <c r="D120" s="608">
        <f t="shared" si="7"/>
        <v>0</v>
      </c>
      <c r="E120" s="608">
        <f t="shared" si="7"/>
        <v>0</v>
      </c>
      <c r="F120" s="608">
        <f>F89+RESUMENxPartida!Y53</f>
        <v>0</v>
      </c>
      <c r="G120" s="379">
        <v>0</v>
      </c>
      <c r="H120" s="378">
        <v>0</v>
      </c>
    </row>
    <row r="121" spans="1:8" hidden="1" x14ac:dyDescent="0.3">
      <c r="A121" s="606">
        <v>4</v>
      </c>
      <c r="B121" s="607" t="s">
        <v>169</v>
      </c>
      <c r="C121" s="608">
        <v>0</v>
      </c>
      <c r="D121" s="608">
        <f t="shared" si="7"/>
        <v>0</v>
      </c>
      <c r="E121" s="608">
        <f t="shared" si="7"/>
        <v>0</v>
      </c>
      <c r="F121" s="608">
        <f>F94+RESUMENxPartida!Y54</f>
        <v>0</v>
      </c>
      <c r="G121" s="379">
        <v>0</v>
      </c>
      <c r="H121" s="378">
        <v>0</v>
      </c>
    </row>
    <row r="122" spans="1:8" hidden="1" x14ac:dyDescent="0.3">
      <c r="A122" s="606">
        <v>5</v>
      </c>
      <c r="B122" s="607" t="s">
        <v>191</v>
      </c>
      <c r="C122" s="608">
        <f>C63-E102</f>
        <v>102136868</v>
      </c>
      <c r="D122" s="608">
        <f t="shared" si="7"/>
        <v>0</v>
      </c>
      <c r="E122" s="608">
        <f t="shared" si="7"/>
        <v>82736537.120000005</v>
      </c>
      <c r="F122" s="608">
        <f>C122-D122-E122</f>
        <v>19400330.879999995</v>
      </c>
      <c r="G122" s="379">
        <f t="shared" si="8"/>
        <v>0.81005555329932388</v>
      </c>
      <c r="H122" s="378">
        <f t="shared" si="9"/>
        <v>0</v>
      </c>
    </row>
    <row r="123" spans="1:8" hidden="1" x14ac:dyDescent="0.3">
      <c r="A123" s="606">
        <v>6</v>
      </c>
      <c r="B123" s="607" t="s">
        <v>219</v>
      </c>
      <c r="C123" s="608">
        <f>C64-E103</f>
        <v>2034526890.9999998</v>
      </c>
      <c r="D123" s="608">
        <f t="shared" si="7"/>
        <v>1064136276.51</v>
      </c>
      <c r="E123" s="608">
        <f t="shared" si="7"/>
        <v>440917390.79000002</v>
      </c>
      <c r="F123" s="608">
        <f>C123-D123-E123</f>
        <v>529473223.69999975</v>
      </c>
      <c r="G123" s="379">
        <f t="shared" si="8"/>
        <v>0.73975609462711212</v>
      </c>
      <c r="H123" s="378">
        <f t="shared" si="9"/>
        <v>0.523038688364036</v>
      </c>
    </row>
    <row r="124" spans="1:8" ht="17.399999999999999" hidden="1" x14ac:dyDescent="0.55000000000000004">
      <c r="A124" s="609"/>
      <c r="B124" s="610"/>
      <c r="C124" s="611"/>
      <c r="D124" s="611"/>
      <c r="E124" s="611"/>
      <c r="F124" s="611"/>
      <c r="G124" s="630"/>
      <c r="H124" s="631"/>
    </row>
    <row r="125" spans="1:8" ht="15" hidden="1" thickBot="1" x14ac:dyDescent="0.35">
      <c r="A125" s="632"/>
      <c r="B125" s="633" t="s">
        <v>11</v>
      </c>
      <c r="C125" s="375">
        <f>SUM(C117:C124)</f>
        <v>6470427832</v>
      </c>
      <c r="D125" s="375">
        <f>SUM(D117:D124)</f>
        <v>3245462181.5599995</v>
      </c>
      <c r="E125" s="375">
        <f>SUM(E117:E124)</f>
        <v>1116423096.2</v>
      </c>
      <c r="F125" s="375">
        <f>SUM(F117:F124)</f>
        <v>2108542554.2399998</v>
      </c>
      <c r="G125" s="376">
        <f>(C125-F125)/C125</f>
        <v>0.67412625424673778</v>
      </c>
      <c r="H125" s="377">
        <f>D125/C125</f>
        <v>0.5015838621225811</v>
      </c>
    </row>
    <row r="126" spans="1:8" hidden="1" x14ac:dyDescent="0.3"/>
    <row r="127" spans="1:8" hidden="1" x14ac:dyDescent="0.3">
      <c r="B127" s="610" t="s">
        <v>485</v>
      </c>
    </row>
  </sheetData>
  <mergeCells count="44">
    <mergeCell ref="A1:H1"/>
    <mergeCell ref="A3:H3"/>
    <mergeCell ref="A5:H5"/>
    <mergeCell ref="A4:H4"/>
    <mergeCell ref="A2:H2"/>
    <mergeCell ref="A26:H26"/>
    <mergeCell ref="A27:H27"/>
    <mergeCell ref="A7:B7"/>
    <mergeCell ref="C7:C8"/>
    <mergeCell ref="D7:D8"/>
    <mergeCell ref="E7:E8"/>
    <mergeCell ref="F7:F8"/>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33" t="str">
        <f>'[3]H-23 P-893'!A1:E1</f>
        <v>MINISTERIO DE CIENCIA TECNOLOGÍA Y TELECOMUNICACIONES</v>
      </c>
      <c r="B1" s="1033"/>
      <c r="C1" s="1033"/>
      <c r="D1" s="1033"/>
      <c r="E1" s="1033"/>
      <c r="F1" s="1033"/>
      <c r="G1" s="1033"/>
      <c r="H1" s="1033"/>
      <c r="I1" s="1033"/>
      <c r="J1" s="1033"/>
      <c r="K1" s="1033"/>
      <c r="L1" s="1033"/>
      <c r="M1" s="1033"/>
    </row>
    <row r="2" spans="1:13" x14ac:dyDescent="0.3">
      <c r="A2" s="1078" t="s">
        <v>619</v>
      </c>
      <c r="B2" s="1078"/>
      <c r="C2" s="1078"/>
      <c r="D2" s="1078"/>
      <c r="E2" s="1078"/>
      <c r="F2" s="1078"/>
      <c r="G2" s="1078"/>
      <c r="H2" s="1078"/>
      <c r="I2" s="1078"/>
      <c r="J2" s="1078"/>
      <c r="K2" s="1078"/>
      <c r="L2" s="1078"/>
      <c r="M2" s="1078"/>
    </row>
    <row r="3" spans="1:13" ht="15" thickBot="1" x14ac:dyDescent="0.35">
      <c r="A3" s="447"/>
      <c r="B3" s="447"/>
      <c r="C3" s="447"/>
      <c r="D3" s="447"/>
      <c r="E3" s="447"/>
      <c r="F3" s="447"/>
      <c r="G3" s="447"/>
      <c r="H3" s="447"/>
      <c r="I3" s="447"/>
      <c r="J3" s="447"/>
      <c r="K3" s="447"/>
      <c r="L3" s="447"/>
      <c r="M3" s="447"/>
    </row>
    <row r="4" spans="1:13" x14ac:dyDescent="0.3">
      <c r="A4" s="1056" t="str">
        <f>'[3]H-23 P-893'!A3:E3</f>
        <v>PARTIDAS</v>
      </c>
      <c r="B4" s="1057"/>
      <c r="C4" s="1062">
        <v>893</v>
      </c>
      <c r="D4" s="1062"/>
      <c r="E4" s="1063"/>
      <c r="F4" s="478"/>
      <c r="G4" s="1064">
        <v>899</v>
      </c>
      <c r="H4" s="1065"/>
      <c r="I4" s="1066"/>
      <c r="J4" s="478"/>
      <c r="K4" s="1072" t="s">
        <v>475</v>
      </c>
      <c r="L4" s="1073"/>
      <c r="M4" s="1074"/>
    </row>
    <row r="5" spans="1:13" ht="15" thickBot="1" x14ac:dyDescent="0.35">
      <c r="A5" s="1058"/>
      <c r="B5" s="1059"/>
      <c r="C5" s="1067" t="s">
        <v>699</v>
      </c>
      <c r="D5" s="1067"/>
      <c r="E5" s="1068"/>
      <c r="F5" s="479"/>
      <c r="G5" s="1075" t="str">
        <f>C5</f>
        <v>ENERO 2020</v>
      </c>
      <c r="H5" s="1076"/>
      <c r="I5" s="1077"/>
      <c r="J5" s="479"/>
      <c r="K5" s="1069" t="str">
        <f>G5</f>
        <v>ENERO 2020</v>
      </c>
      <c r="L5" s="1070"/>
      <c r="M5" s="1071"/>
    </row>
    <row r="6" spans="1:13" ht="46.2" customHeight="1" x14ac:dyDescent="0.3">
      <c r="A6" s="1060"/>
      <c r="B6" s="1061"/>
      <c r="C6" s="495" t="s">
        <v>468</v>
      </c>
      <c r="D6" s="496" t="s">
        <v>469</v>
      </c>
      <c r="E6" s="496" t="s">
        <v>470</v>
      </c>
      <c r="F6" s="479"/>
      <c r="G6" s="497" t="s">
        <v>468</v>
      </c>
      <c r="H6" s="498" t="s">
        <v>474</v>
      </c>
      <c r="I6" s="498" t="s">
        <v>470</v>
      </c>
      <c r="J6" s="479"/>
      <c r="K6" s="499" t="s">
        <v>468</v>
      </c>
      <c r="L6" s="500" t="s">
        <v>469</v>
      </c>
      <c r="M6" s="500" t="s">
        <v>470</v>
      </c>
    </row>
    <row r="7" spans="1:13" x14ac:dyDescent="0.3">
      <c r="A7" s="491" t="s">
        <v>670</v>
      </c>
      <c r="B7" s="487" t="s">
        <v>660</v>
      </c>
      <c r="C7" s="487"/>
      <c r="D7" s="487"/>
      <c r="E7" s="487"/>
      <c r="G7" s="487"/>
      <c r="H7" s="487"/>
      <c r="I7" s="487"/>
      <c r="K7" s="473">
        <f t="shared" ref="K7:L10" si="0">C7+G7</f>
        <v>0</v>
      </c>
      <c r="L7" s="473"/>
      <c r="M7" s="475"/>
    </row>
    <row r="8" spans="1:13" x14ac:dyDescent="0.3">
      <c r="A8" s="492" t="s">
        <v>620</v>
      </c>
      <c r="B8" s="472" t="s">
        <v>621</v>
      </c>
      <c r="C8" s="480">
        <f>+'PPTO AL 31 JULIO 2023'!AF19</f>
        <v>0</v>
      </c>
      <c r="D8" s="473">
        <f>+'PPTO AL 31 JULIO 2023'!AG19</f>
        <v>0</v>
      </c>
      <c r="E8" s="474" t="e">
        <f>D8/C8</f>
        <v>#DIV/0!</v>
      </c>
      <c r="F8" s="479"/>
      <c r="G8" s="511">
        <v>0</v>
      </c>
      <c r="H8" s="511">
        <v>0</v>
      </c>
      <c r="I8" s="512">
        <v>0</v>
      </c>
      <c r="J8" s="479"/>
      <c r="K8" s="473">
        <f t="shared" si="0"/>
        <v>0</v>
      </c>
      <c r="L8" s="473">
        <f t="shared" si="0"/>
        <v>0</v>
      </c>
      <c r="M8" s="475" t="e">
        <f t="shared" ref="M8:M36" si="1">L8/K8</f>
        <v>#DIV/0!</v>
      </c>
    </row>
    <row r="9" spans="1:13" x14ac:dyDescent="0.3">
      <c r="A9" s="493" t="s">
        <v>671</v>
      </c>
      <c r="B9" s="472" t="s">
        <v>19</v>
      </c>
      <c r="C9" s="480"/>
      <c r="D9" s="473"/>
      <c r="E9" s="474"/>
      <c r="F9" s="479"/>
      <c r="G9" s="511"/>
      <c r="H9" s="511"/>
      <c r="I9" s="512"/>
      <c r="J9" s="479"/>
      <c r="K9" s="473">
        <f t="shared" si="0"/>
        <v>0</v>
      </c>
      <c r="L9" s="473"/>
      <c r="M9" s="475"/>
    </row>
    <row r="10" spans="1:13" x14ac:dyDescent="0.3">
      <c r="A10" s="492" t="s">
        <v>622</v>
      </c>
      <c r="B10" s="472" t="s">
        <v>20</v>
      </c>
      <c r="C10" s="480">
        <f>'PPTO AL 31 JULIO 2023'!AF21</f>
        <v>7800000</v>
      </c>
      <c r="D10" s="473">
        <f>'PPTO AL 31 JULIO 2023'!AG21</f>
        <v>1606086.23</v>
      </c>
      <c r="E10" s="474">
        <f>D10/C10</f>
        <v>0.20590849102564102</v>
      </c>
      <c r="F10" s="479"/>
      <c r="G10" s="511">
        <v>500000</v>
      </c>
      <c r="H10" s="556">
        <v>0</v>
      </c>
      <c r="I10" s="512">
        <v>0</v>
      </c>
      <c r="J10" s="479"/>
      <c r="K10" s="473">
        <f t="shared" si="0"/>
        <v>8300000</v>
      </c>
      <c r="L10" s="473">
        <f t="shared" si="0"/>
        <v>1606086.23</v>
      </c>
      <c r="M10" s="475">
        <f t="shared" si="1"/>
        <v>0.19350436506024096</v>
      </c>
    </row>
    <row r="11" spans="1:13" x14ac:dyDescent="0.3">
      <c r="A11" s="493" t="s">
        <v>672</v>
      </c>
      <c r="B11" s="472" t="s">
        <v>59</v>
      </c>
      <c r="C11" s="480"/>
      <c r="D11" s="473"/>
      <c r="E11" s="474"/>
      <c r="F11" s="479"/>
      <c r="G11" s="511"/>
      <c r="H11" s="511"/>
      <c r="I11" s="512"/>
      <c r="J11" s="479"/>
      <c r="K11" s="473"/>
      <c r="L11" s="473"/>
      <c r="M11" s="475"/>
    </row>
    <row r="12" spans="1:13" x14ac:dyDescent="0.3">
      <c r="A12" s="492" t="s">
        <v>639</v>
      </c>
      <c r="B12" s="472" t="s">
        <v>640</v>
      </c>
      <c r="C12" s="480">
        <f>+'PPTO AL 31 JULIO 2023'!AF61</f>
        <v>7206003</v>
      </c>
      <c r="D12" s="473">
        <f>+'PPTO AL 31 JULIO 2023'!AG61</f>
        <v>350932.8</v>
      </c>
      <c r="E12" s="474">
        <f>D12/C12</f>
        <v>4.8700062989149459E-2</v>
      </c>
      <c r="F12" s="479"/>
      <c r="G12" s="511">
        <v>45000000</v>
      </c>
      <c r="H12" s="556">
        <v>0</v>
      </c>
      <c r="I12" s="512">
        <v>0</v>
      </c>
      <c r="J12" s="479"/>
      <c r="K12" s="473">
        <f t="shared" ref="K12:K36" si="2">C12+G12</f>
        <v>52206003</v>
      </c>
      <c r="L12" s="473">
        <f t="shared" ref="L12:L40" si="3">D12+H12</f>
        <v>350932.8</v>
      </c>
      <c r="M12" s="475">
        <f t="shared" si="1"/>
        <v>6.7220775357960273E-3</v>
      </c>
    </row>
    <row r="13" spans="1:13" x14ac:dyDescent="0.3">
      <c r="A13" s="492" t="s">
        <v>641</v>
      </c>
      <c r="B13" s="472" t="s">
        <v>642</v>
      </c>
      <c r="C13" s="480">
        <f>+'PPTO AL 31 JULIO 2023'!AF62</f>
        <v>15000000</v>
      </c>
      <c r="D13" s="480">
        <f>+'PPTO AL 31 JULIO 2023'!AG62</f>
        <v>0</v>
      </c>
      <c r="E13" s="474">
        <v>0</v>
      </c>
      <c r="F13" s="479"/>
      <c r="G13" s="511">
        <v>0</v>
      </c>
      <c r="H13" s="556">
        <v>0</v>
      </c>
      <c r="I13" s="512">
        <v>0</v>
      </c>
      <c r="J13" s="479"/>
      <c r="K13" s="473">
        <f t="shared" si="2"/>
        <v>15000000</v>
      </c>
      <c r="L13" s="473">
        <f t="shared" si="3"/>
        <v>0</v>
      </c>
      <c r="M13" s="475">
        <v>0</v>
      </c>
    </row>
    <row r="14" spans="1:13" x14ac:dyDescent="0.3">
      <c r="A14" s="492" t="s">
        <v>623</v>
      </c>
      <c r="B14" s="472" t="s">
        <v>67</v>
      </c>
      <c r="C14" s="480"/>
      <c r="D14" s="473"/>
      <c r="E14" s="474"/>
      <c r="F14" s="479"/>
      <c r="G14" s="511"/>
      <c r="H14" s="511"/>
      <c r="I14" s="512"/>
      <c r="J14" s="479"/>
      <c r="K14" s="473"/>
      <c r="L14" s="473">
        <f t="shared" si="3"/>
        <v>0</v>
      </c>
      <c r="M14" s="475"/>
    </row>
    <row r="15" spans="1:13" x14ac:dyDescent="0.3">
      <c r="A15" s="492" t="s">
        <v>624</v>
      </c>
      <c r="B15" s="472" t="s">
        <v>68</v>
      </c>
      <c r="C15" s="480">
        <f>'PPTO AL 31 JULIO 2023'!AF69</f>
        <v>0</v>
      </c>
      <c r="D15" s="473">
        <f>'PPTO AL 31 JULIO 2023'!AG69</f>
        <v>0</v>
      </c>
      <c r="E15" s="474">
        <v>0</v>
      </c>
      <c r="F15" s="479"/>
      <c r="G15" s="511">
        <v>0</v>
      </c>
      <c r="H15" s="511">
        <v>0</v>
      </c>
      <c r="I15" s="512">
        <v>0</v>
      </c>
      <c r="J15" s="479"/>
      <c r="K15" s="473">
        <f t="shared" si="2"/>
        <v>0</v>
      </c>
      <c r="L15" s="473">
        <f t="shared" si="3"/>
        <v>0</v>
      </c>
      <c r="M15" s="475">
        <v>0</v>
      </c>
    </row>
    <row r="16" spans="1:13" x14ac:dyDescent="0.3">
      <c r="A16" s="492" t="s">
        <v>625</v>
      </c>
      <c r="B16" s="472" t="s">
        <v>69</v>
      </c>
      <c r="C16" s="480">
        <f>'PPTO AL 31 JULIO 2023'!AF70</f>
        <v>0</v>
      </c>
      <c r="D16" s="473">
        <f>'PPTO AL 31 JULIO 2023'!AG70</f>
        <v>0</v>
      </c>
      <c r="E16" s="474">
        <v>0</v>
      </c>
      <c r="F16" s="479"/>
      <c r="G16" s="511">
        <v>0</v>
      </c>
      <c r="H16" s="511">
        <v>0</v>
      </c>
      <c r="I16" s="512">
        <v>0</v>
      </c>
      <c r="J16" s="479"/>
      <c r="K16" s="473">
        <f t="shared" si="2"/>
        <v>0</v>
      </c>
      <c r="L16" s="473">
        <f t="shared" si="3"/>
        <v>0</v>
      </c>
      <c r="M16" s="475">
        <v>0</v>
      </c>
    </row>
    <row r="17" spans="1:13" x14ac:dyDescent="0.3">
      <c r="A17" s="492" t="s">
        <v>626</v>
      </c>
      <c r="B17" s="472" t="s">
        <v>70</v>
      </c>
      <c r="C17" s="480">
        <f>'PPTO AL 31 JULIO 2023'!AF71</f>
        <v>0</v>
      </c>
      <c r="D17" s="473">
        <f>'PPTO AL 31 JULIO 2023'!AG71</f>
        <v>0</v>
      </c>
      <c r="E17" s="474">
        <v>0</v>
      </c>
      <c r="F17" s="479"/>
      <c r="G17" s="511">
        <v>0</v>
      </c>
      <c r="H17" s="511">
        <v>0</v>
      </c>
      <c r="I17" s="512">
        <v>0</v>
      </c>
      <c r="J17" s="479"/>
      <c r="K17" s="473">
        <f t="shared" si="2"/>
        <v>0</v>
      </c>
      <c r="L17" s="473">
        <f t="shared" si="3"/>
        <v>0</v>
      </c>
      <c r="M17" s="475">
        <v>0</v>
      </c>
    </row>
    <row r="18" spans="1:13" x14ac:dyDescent="0.3">
      <c r="A18" s="492" t="s">
        <v>627</v>
      </c>
      <c r="B18" s="472" t="s">
        <v>71</v>
      </c>
      <c r="C18" s="480">
        <f>'PPTO AL 31 JULIO 2023'!AF72</f>
        <v>54056032</v>
      </c>
      <c r="D18" s="473">
        <f>'PPTO AL 31 JULIO 2023'!AG72</f>
        <v>0</v>
      </c>
      <c r="E18" s="474">
        <f t="shared" ref="E18:E36" si="4">D18/C18</f>
        <v>0</v>
      </c>
      <c r="F18" s="479"/>
      <c r="G18" s="511">
        <v>65000000</v>
      </c>
      <c r="H18" s="556">
        <v>0</v>
      </c>
      <c r="I18" s="512">
        <v>0</v>
      </c>
      <c r="J18" s="479"/>
      <c r="K18" s="473">
        <f t="shared" si="2"/>
        <v>119056032</v>
      </c>
      <c r="L18" s="473">
        <f t="shared" si="3"/>
        <v>0</v>
      </c>
      <c r="M18" s="475">
        <f t="shared" si="1"/>
        <v>0</v>
      </c>
    </row>
    <row r="19" spans="1:13" x14ac:dyDescent="0.3">
      <c r="A19" s="492" t="s">
        <v>628</v>
      </c>
      <c r="B19" s="472" t="s">
        <v>72</v>
      </c>
      <c r="C19" s="480">
        <f>'PPTO AL 31 JULIO 2023'!AF73</f>
        <v>25000000</v>
      </c>
      <c r="D19" s="473">
        <f>'PPTO AL 31 JULIO 2023'!AG73</f>
        <v>11152889.82</v>
      </c>
      <c r="E19" s="474">
        <f t="shared" si="4"/>
        <v>0.44611559280000002</v>
      </c>
      <c r="F19" s="479"/>
      <c r="G19" s="511">
        <v>0</v>
      </c>
      <c r="H19" s="511">
        <v>0</v>
      </c>
      <c r="I19" s="512">
        <v>0</v>
      </c>
      <c r="J19" s="479"/>
      <c r="K19" s="473">
        <f t="shared" si="2"/>
        <v>25000000</v>
      </c>
      <c r="L19" s="473">
        <f t="shared" si="3"/>
        <v>11152889.82</v>
      </c>
      <c r="M19" s="475">
        <f t="shared" si="1"/>
        <v>0.44611559280000002</v>
      </c>
    </row>
    <row r="20" spans="1:13" x14ac:dyDescent="0.3">
      <c r="A20" s="492" t="s">
        <v>629</v>
      </c>
      <c r="B20" s="472" t="s">
        <v>73</v>
      </c>
      <c r="C20" s="480">
        <f>'PPTO AL 31 JULIO 2023'!AF74</f>
        <v>13598565</v>
      </c>
      <c r="D20" s="473">
        <f>'PPTO AL 31 JULIO 2023'!AG74</f>
        <v>5871751.2000000002</v>
      </c>
      <c r="E20" s="474">
        <f t="shared" si="4"/>
        <v>0.43179197216765153</v>
      </c>
      <c r="F20" s="479"/>
      <c r="G20" s="511">
        <v>20500000</v>
      </c>
      <c r="H20" s="556">
        <v>0</v>
      </c>
      <c r="I20" s="512">
        <v>0</v>
      </c>
      <c r="J20" s="479"/>
      <c r="K20" s="473">
        <f t="shared" si="2"/>
        <v>34098565</v>
      </c>
      <c r="L20" s="473">
        <f t="shared" si="3"/>
        <v>5871751.2000000002</v>
      </c>
      <c r="M20" s="475">
        <f t="shared" si="1"/>
        <v>0.17219936381487022</v>
      </c>
    </row>
    <row r="21" spans="1:13" x14ac:dyDescent="0.3">
      <c r="A21" s="492" t="s">
        <v>630</v>
      </c>
      <c r="B21" s="472" t="s">
        <v>74</v>
      </c>
      <c r="C21" s="480">
        <f>'PPTO AL 31 JULIO 2023'!AF75</f>
        <v>222495</v>
      </c>
      <c r="D21" s="473">
        <f>'PPTO AL 31 JULIO 2023'!AG75</f>
        <v>58567.9</v>
      </c>
      <c r="E21" s="474">
        <f t="shared" si="4"/>
        <v>0.26323243218948739</v>
      </c>
      <c r="F21" s="479"/>
      <c r="G21" s="511">
        <v>800000</v>
      </c>
      <c r="H21" s="556">
        <v>0</v>
      </c>
      <c r="I21" s="512">
        <v>0</v>
      </c>
      <c r="J21" s="479"/>
      <c r="K21" s="473">
        <f t="shared" si="2"/>
        <v>1022495</v>
      </c>
      <c r="L21" s="473">
        <f t="shared" si="3"/>
        <v>58567.9</v>
      </c>
      <c r="M21" s="475">
        <f t="shared" si="1"/>
        <v>5.7279399899266011E-2</v>
      </c>
    </row>
    <row r="22" spans="1:13" x14ac:dyDescent="0.3">
      <c r="A22" s="492" t="s">
        <v>631</v>
      </c>
      <c r="B22" s="472" t="s">
        <v>75</v>
      </c>
      <c r="C22" s="480"/>
      <c r="D22" s="473"/>
      <c r="E22" s="474"/>
      <c r="F22" s="479"/>
      <c r="G22" s="511"/>
      <c r="H22" s="511"/>
      <c r="I22" s="512"/>
      <c r="J22" s="479"/>
      <c r="K22" s="473">
        <f t="shared" si="2"/>
        <v>0</v>
      </c>
      <c r="L22" s="473">
        <f t="shared" si="3"/>
        <v>0</v>
      </c>
      <c r="M22" s="475"/>
    </row>
    <row r="23" spans="1:13" x14ac:dyDescent="0.3">
      <c r="A23" s="492" t="s">
        <v>632</v>
      </c>
      <c r="B23" s="472" t="s">
        <v>76</v>
      </c>
      <c r="C23" s="480">
        <f>'PPTO AL 31 JULIO 2023'!AF77</f>
        <v>1030000</v>
      </c>
      <c r="D23" s="473">
        <f>'PPTO AL 31 JULIO 2023'!AG77</f>
        <v>150535</v>
      </c>
      <c r="E23" s="474">
        <f t="shared" si="4"/>
        <v>0.14615048543689321</v>
      </c>
      <c r="F23" s="479"/>
      <c r="G23" s="511">
        <v>400000</v>
      </c>
      <c r="H23" s="556">
        <v>0</v>
      </c>
      <c r="I23" s="512">
        <v>0</v>
      </c>
      <c r="J23" s="479"/>
      <c r="K23" s="473">
        <f t="shared" si="2"/>
        <v>1430000</v>
      </c>
      <c r="L23" s="473">
        <f t="shared" si="3"/>
        <v>150535</v>
      </c>
      <c r="M23" s="475">
        <f t="shared" si="1"/>
        <v>0.10526923076923077</v>
      </c>
    </row>
    <row r="24" spans="1:13" x14ac:dyDescent="0.3">
      <c r="A24" s="492" t="s">
        <v>633</v>
      </c>
      <c r="B24" s="472" t="s">
        <v>77</v>
      </c>
      <c r="C24" s="480">
        <f>'PPTO AL 31 JULIO 2023'!AF78</f>
        <v>12372000</v>
      </c>
      <c r="D24" s="473">
        <f>'PPTO AL 31 JULIO 2023'!AG78</f>
        <v>2266900</v>
      </c>
      <c r="E24" s="474">
        <f t="shared" si="4"/>
        <v>0.18322825735531847</v>
      </c>
      <c r="F24" s="479"/>
      <c r="G24" s="511">
        <v>3000000</v>
      </c>
      <c r="H24" s="556">
        <v>0</v>
      </c>
      <c r="I24" s="512">
        <v>0</v>
      </c>
      <c r="J24" s="479"/>
      <c r="K24" s="473">
        <f t="shared" si="2"/>
        <v>15372000</v>
      </c>
      <c r="L24" s="473">
        <f t="shared" si="3"/>
        <v>2266900</v>
      </c>
      <c r="M24" s="475">
        <f t="shared" si="1"/>
        <v>0.14746942492844131</v>
      </c>
    </row>
    <row r="25" spans="1:13" x14ac:dyDescent="0.3">
      <c r="A25" s="492" t="s">
        <v>634</v>
      </c>
      <c r="B25" s="472" t="s">
        <v>78</v>
      </c>
      <c r="C25" s="480">
        <f>'PPTO AL 31 JULIO 2023'!AF79</f>
        <v>19000000</v>
      </c>
      <c r="D25" s="473">
        <f>'PPTO AL 31 JULIO 2023'!AG79</f>
        <v>0</v>
      </c>
      <c r="E25" s="474">
        <f t="shared" si="4"/>
        <v>0</v>
      </c>
      <c r="F25" s="479"/>
      <c r="G25" s="511">
        <v>10000000</v>
      </c>
      <c r="H25" s="556">
        <v>0</v>
      </c>
      <c r="I25" s="512">
        <v>0</v>
      </c>
      <c r="J25" s="479"/>
      <c r="K25" s="473">
        <f t="shared" si="2"/>
        <v>29000000</v>
      </c>
      <c r="L25" s="473">
        <f t="shared" si="3"/>
        <v>0</v>
      </c>
      <c r="M25" s="475">
        <f t="shared" si="1"/>
        <v>0</v>
      </c>
    </row>
    <row r="26" spans="1:13" x14ac:dyDescent="0.3">
      <c r="A26" s="492" t="s">
        <v>635</v>
      </c>
      <c r="B26" s="472" t="s">
        <v>79</v>
      </c>
      <c r="C26" s="480">
        <f>'PPTO AL 31 JULIO 2023'!AF80</f>
        <v>20000000</v>
      </c>
      <c r="D26" s="473">
        <f>'PPTO AL 31 JULIO 2023'!AG80</f>
        <v>0</v>
      </c>
      <c r="E26" s="474">
        <f t="shared" si="4"/>
        <v>0</v>
      </c>
      <c r="F26" s="479"/>
      <c r="G26" s="511">
        <v>13000000</v>
      </c>
      <c r="H26" s="556">
        <v>0</v>
      </c>
      <c r="I26" s="512">
        <v>0</v>
      </c>
      <c r="J26" s="479"/>
      <c r="K26" s="473">
        <f t="shared" si="2"/>
        <v>33000000</v>
      </c>
      <c r="L26" s="473">
        <f t="shared" si="3"/>
        <v>0</v>
      </c>
      <c r="M26" s="475">
        <f t="shared" si="1"/>
        <v>0</v>
      </c>
    </row>
    <row r="27" spans="1:13" x14ac:dyDescent="0.3">
      <c r="A27" s="493" t="s">
        <v>673</v>
      </c>
      <c r="B27" s="472" t="s">
        <v>663</v>
      </c>
      <c r="C27" s="480"/>
      <c r="D27" s="480"/>
      <c r="E27" s="474"/>
      <c r="F27" s="479"/>
      <c r="G27" s="511"/>
      <c r="H27" s="556"/>
      <c r="I27" s="512"/>
      <c r="J27" s="479"/>
      <c r="K27" s="473">
        <f t="shared" ref="K27:L32" si="5">C27+G27</f>
        <v>0</v>
      </c>
      <c r="L27" s="473">
        <f t="shared" si="5"/>
        <v>0</v>
      </c>
      <c r="M27" s="475"/>
    </row>
    <row r="28" spans="1:13" x14ac:dyDescent="0.3">
      <c r="A28" s="492" t="s">
        <v>643</v>
      </c>
      <c r="B28" s="472" t="s">
        <v>644</v>
      </c>
      <c r="C28" s="480">
        <f>+'PPTO AL 31 JULIO 2023'!AF86</f>
        <v>1100000</v>
      </c>
      <c r="D28" s="473">
        <f>+'PPTO AL 31 JULIO 2023'!AG86</f>
        <v>0</v>
      </c>
      <c r="E28" s="474" t="s">
        <v>0</v>
      </c>
      <c r="F28" s="479"/>
      <c r="G28" s="511">
        <v>1500000</v>
      </c>
      <c r="H28" s="556">
        <v>0</v>
      </c>
      <c r="I28" s="512">
        <v>0</v>
      </c>
      <c r="J28" s="479"/>
      <c r="K28" s="473">
        <f t="shared" si="5"/>
        <v>2600000</v>
      </c>
      <c r="L28" s="473">
        <f t="shared" si="5"/>
        <v>0</v>
      </c>
      <c r="M28" s="475">
        <f t="shared" si="1"/>
        <v>0</v>
      </c>
    </row>
    <row r="29" spans="1:13" x14ac:dyDescent="0.3">
      <c r="A29" s="492" t="s">
        <v>645</v>
      </c>
      <c r="B29" s="472" t="s">
        <v>646</v>
      </c>
      <c r="C29" s="480">
        <f>+'PPTO AL 31 JULIO 2023'!AF87</f>
        <v>0</v>
      </c>
      <c r="D29" s="480">
        <f>+'PPTO AL 31 JULIO 2023'!AG87</f>
        <v>0</v>
      </c>
      <c r="E29" s="474">
        <v>0</v>
      </c>
      <c r="F29" s="479"/>
      <c r="G29" s="511">
        <v>0</v>
      </c>
      <c r="H29" s="556">
        <v>0</v>
      </c>
      <c r="I29" s="512">
        <v>0</v>
      </c>
      <c r="J29" s="479"/>
      <c r="K29" s="473">
        <f t="shared" si="5"/>
        <v>0</v>
      </c>
      <c r="L29" s="473">
        <f t="shared" si="5"/>
        <v>0</v>
      </c>
      <c r="M29" s="475" t="e">
        <f t="shared" si="1"/>
        <v>#DIV/0!</v>
      </c>
    </row>
    <row r="30" spans="1:13" x14ac:dyDescent="0.3">
      <c r="A30" s="492" t="s">
        <v>647</v>
      </c>
      <c r="B30" s="472" t="s">
        <v>87</v>
      </c>
      <c r="C30" s="480">
        <f>+'PPTO AL 31 JULIO 2023'!AF88</f>
        <v>0</v>
      </c>
      <c r="D30" s="480">
        <f>+'PPTO AL 31 JULIO 2023'!AG88</f>
        <v>0</v>
      </c>
      <c r="E30" s="474" t="e">
        <f>D30/C30</f>
        <v>#DIV/0!</v>
      </c>
      <c r="F30" s="479"/>
      <c r="G30" s="511">
        <v>400000</v>
      </c>
      <c r="H30" s="556">
        <v>0</v>
      </c>
      <c r="I30" s="512">
        <v>0</v>
      </c>
      <c r="J30" s="479"/>
      <c r="K30" s="473">
        <f t="shared" si="5"/>
        <v>400000</v>
      </c>
      <c r="L30" s="473">
        <f t="shared" si="5"/>
        <v>0</v>
      </c>
      <c r="M30" s="475">
        <f t="shared" si="1"/>
        <v>0</v>
      </c>
    </row>
    <row r="31" spans="1:13" x14ac:dyDescent="0.3">
      <c r="A31" s="493" t="s">
        <v>674</v>
      </c>
      <c r="B31" s="472" t="s">
        <v>664</v>
      </c>
      <c r="C31" s="480"/>
      <c r="D31" s="480"/>
      <c r="E31" s="474"/>
      <c r="F31" s="479"/>
      <c r="G31" s="511"/>
      <c r="H31" s="556"/>
      <c r="I31" s="512"/>
      <c r="J31" s="479"/>
      <c r="K31" s="473">
        <f t="shared" si="5"/>
        <v>0</v>
      </c>
      <c r="L31" s="473">
        <f t="shared" si="5"/>
        <v>0</v>
      </c>
      <c r="M31" s="475"/>
    </row>
    <row r="32" spans="1:13" x14ac:dyDescent="0.3">
      <c r="A32" s="492" t="s">
        <v>648</v>
      </c>
      <c r="B32" s="472" t="s">
        <v>649</v>
      </c>
      <c r="C32" s="480">
        <v>0</v>
      </c>
      <c r="D32" s="473">
        <v>0</v>
      </c>
      <c r="E32" s="474">
        <v>0</v>
      </c>
      <c r="F32" s="479"/>
      <c r="G32" s="511">
        <v>0</v>
      </c>
      <c r="H32" s="511">
        <v>0</v>
      </c>
      <c r="I32" s="512">
        <v>0</v>
      </c>
      <c r="J32" s="479"/>
      <c r="K32" s="473">
        <f t="shared" si="5"/>
        <v>0</v>
      </c>
      <c r="L32" s="473">
        <f t="shared" si="5"/>
        <v>0</v>
      </c>
      <c r="M32" s="475">
        <v>0</v>
      </c>
    </row>
    <row r="33" spans="1:13" x14ac:dyDescent="0.3">
      <c r="A33" s="493" t="s">
        <v>675</v>
      </c>
      <c r="B33" s="472" t="s">
        <v>661</v>
      </c>
      <c r="C33" s="480" t="s">
        <v>0</v>
      </c>
      <c r="D33" s="473" t="s">
        <v>0</v>
      </c>
      <c r="E33" s="474" t="s">
        <v>0</v>
      </c>
      <c r="F33" s="479"/>
      <c r="G33" s="511" t="s">
        <v>0</v>
      </c>
      <c r="H33" s="511" t="s">
        <v>0</v>
      </c>
      <c r="I33" s="512" t="s">
        <v>0</v>
      </c>
      <c r="J33" s="479"/>
      <c r="K33" s="473"/>
      <c r="L33" s="473"/>
      <c r="M33" s="475"/>
    </row>
    <row r="34" spans="1:13" x14ac:dyDescent="0.3">
      <c r="A34" s="492" t="s">
        <v>636</v>
      </c>
      <c r="B34" s="472" t="s">
        <v>119</v>
      </c>
      <c r="C34" s="480">
        <f>'PPTO AL 31 JULIO 2023'!AF121</f>
        <v>0</v>
      </c>
      <c r="D34" s="473">
        <f>'PPTO AL 31 JULIO 2023'!AG121</f>
        <v>0</v>
      </c>
      <c r="E34" s="474" t="e">
        <f t="shared" si="4"/>
        <v>#DIV/0!</v>
      </c>
      <c r="F34" s="479"/>
      <c r="G34" s="511">
        <v>700000</v>
      </c>
      <c r="H34" s="556">
        <v>0</v>
      </c>
      <c r="I34" s="512">
        <v>0</v>
      </c>
      <c r="J34" s="479"/>
      <c r="K34" s="473">
        <f t="shared" si="2"/>
        <v>700000</v>
      </c>
      <c r="L34" s="473">
        <f t="shared" si="3"/>
        <v>0</v>
      </c>
      <c r="M34" s="475">
        <f t="shared" si="1"/>
        <v>0</v>
      </c>
    </row>
    <row r="35" spans="1:13" x14ac:dyDescent="0.3">
      <c r="A35" s="493" t="s">
        <v>676</v>
      </c>
      <c r="B35" s="472" t="s">
        <v>662</v>
      </c>
      <c r="C35" s="480"/>
      <c r="D35" s="480"/>
      <c r="E35" s="474"/>
      <c r="F35" s="479"/>
      <c r="G35" s="511"/>
      <c r="H35" s="556"/>
      <c r="I35" s="512"/>
      <c r="J35" s="479"/>
      <c r="K35" s="473">
        <f t="shared" si="2"/>
        <v>0</v>
      </c>
      <c r="L35" s="473">
        <f t="shared" si="3"/>
        <v>0</v>
      </c>
      <c r="M35" s="475"/>
    </row>
    <row r="36" spans="1:13" x14ac:dyDescent="0.3">
      <c r="A36" s="492" t="s">
        <v>650</v>
      </c>
      <c r="B36" s="472" t="s">
        <v>140</v>
      </c>
      <c r="C36" s="480">
        <f>+'PPTO AL 31 JULIO 2023'!AF143</f>
        <v>0</v>
      </c>
      <c r="D36" s="480">
        <f>+'PPTO AL 31 JULIO 2023'!AG143</f>
        <v>0</v>
      </c>
      <c r="E36" s="474" t="e">
        <f t="shared" si="4"/>
        <v>#DIV/0!</v>
      </c>
      <c r="F36" s="479"/>
      <c r="G36" s="511">
        <v>0</v>
      </c>
      <c r="H36" s="556">
        <v>0</v>
      </c>
      <c r="I36" s="512" t="e">
        <v>#DIV/0!</v>
      </c>
      <c r="J36" s="479"/>
      <c r="K36" s="473">
        <f t="shared" si="2"/>
        <v>0</v>
      </c>
      <c r="L36" s="473">
        <f t="shared" si="3"/>
        <v>0</v>
      </c>
      <c r="M36" s="475" t="e">
        <f t="shared" si="1"/>
        <v>#DIV/0!</v>
      </c>
    </row>
    <row r="37" spans="1:13" x14ac:dyDescent="0.3">
      <c r="A37" s="492" t="s">
        <v>637</v>
      </c>
      <c r="B37" s="472" t="s">
        <v>192</v>
      </c>
      <c r="C37" s="480"/>
      <c r="D37" s="473"/>
      <c r="E37" s="474"/>
      <c r="F37" s="479"/>
      <c r="G37" s="511"/>
      <c r="H37" s="511"/>
      <c r="I37" s="512"/>
      <c r="J37" s="479"/>
      <c r="K37" s="473">
        <f t="shared" ref="K37:K50" si="6">C37+G37</f>
        <v>0</v>
      </c>
      <c r="L37" s="473">
        <f t="shared" si="3"/>
        <v>0</v>
      </c>
      <c r="M37" s="475"/>
    </row>
    <row r="38" spans="1:13" x14ac:dyDescent="0.3">
      <c r="A38" s="492" t="s">
        <v>638</v>
      </c>
      <c r="B38" s="472" t="s">
        <v>194</v>
      </c>
      <c r="C38" s="480">
        <f>'PPTO AL 31 JULIO 2023'!AF197</f>
        <v>0</v>
      </c>
      <c r="D38" s="473">
        <f>'PPTO AL 31 JULIO 2023'!AG197</f>
        <v>0</v>
      </c>
      <c r="E38" s="474">
        <v>0</v>
      </c>
      <c r="F38" s="479"/>
      <c r="G38" s="511">
        <v>0</v>
      </c>
      <c r="H38" s="511">
        <v>0</v>
      </c>
      <c r="I38" s="512">
        <v>0</v>
      </c>
      <c r="J38" s="479"/>
      <c r="K38" s="473">
        <f t="shared" si="6"/>
        <v>0</v>
      </c>
      <c r="L38" s="473">
        <f t="shared" si="3"/>
        <v>0</v>
      </c>
      <c r="M38" s="475">
        <v>0</v>
      </c>
    </row>
    <row r="39" spans="1:13" x14ac:dyDescent="0.3">
      <c r="A39" s="493" t="s">
        <v>677</v>
      </c>
      <c r="B39" s="472" t="s">
        <v>665</v>
      </c>
      <c r="C39" s="480"/>
      <c r="D39" s="473"/>
      <c r="E39" s="474"/>
      <c r="F39" s="479"/>
      <c r="G39" s="511"/>
      <c r="H39" s="511"/>
      <c r="I39" s="512"/>
      <c r="J39" s="479"/>
      <c r="K39" s="473">
        <f t="shared" si="6"/>
        <v>0</v>
      </c>
      <c r="L39" s="473">
        <f t="shared" si="3"/>
        <v>0</v>
      </c>
      <c r="M39" s="475"/>
    </row>
    <row r="40" spans="1:13" x14ac:dyDescent="0.3">
      <c r="A40" s="492" t="s">
        <v>651</v>
      </c>
      <c r="B40" s="472" t="s">
        <v>216</v>
      </c>
      <c r="C40" s="480">
        <v>0</v>
      </c>
      <c r="D40" s="473">
        <v>0</v>
      </c>
      <c r="E40" s="474">
        <v>0</v>
      </c>
      <c r="F40" s="479"/>
      <c r="G40" s="511">
        <v>0</v>
      </c>
      <c r="H40" s="511">
        <v>0</v>
      </c>
      <c r="I40" s="512">
        <v>0</v>
      </c>
      <c r="J40" s="479"/>
      <c r="K40" s="473">
        <f t="shared" si="6"/>
        <v>0</v>
      </c>
      <c r="L40" s="473">
        <f t="shared" si="3"/>
        <v>0</v>
      </c>
      <c r="M40" s="475">
        <v>0</v>
      </c>
    </row>
    <row r="41" spans="1:13" x14ac:dyDescent="0.3">
      <c r="A41" s="493" t="s">
        <v>678</v>
      </c>
      <c r="B41" s="472" t="s">
        <v>667</v>
      </c>
      <c r="C41" s="480"/>
      <c r="D41" s="473"/>
      <c r="E41" s="474"/>
      <c r="F41" s="479"/>
      <c r="G41" s="511"/>
      <c r="H41" s="511"/>
      <c r="I41" s="512"/>
      <c r="J41" s="479"/>
      <c r="K41" s="473">
        <f t="shared" si="6"/>
        <v>0</v>
      </c>
      <c r="L41" s="473">
        <f t="shared" ref="L41:L50" si="7">D41+H41</f>
        <v>0</v>
      </c>
      <c r="M41" s="475"/>
    </row>
    <row r="42" spans="1:13" x14ac:dyDescent="0.3">
      <c r="A42" s="492" t="s">
        <v>652</v>
      </c>
      <c r="B42" s="472" t="s">
        <v>231</v>
      </c>
      <c r="C42" s="480">
        <v>0</v>
      </c>
      <c r="D42" s="473">
        <v>0</v>
      </c>
      <c r="E42" s="474">
        <v>0</v>
      </c>
      <c r="F42" s="479"/>
      <c r="G42" s="511">
        <v>0</v>
      </c>
      <c r="H42" s="511">
        <v>0</v>
      </c>
      <c r="I42" s="512">
        <v>0</v>
      </c>
      <c r="J42" s="479"/>
      <c r="K42" s="473">
        <f t="shared" si="6"/>
        <v>0</v>
      </c>
      <c r="L42" s="473">
        <f t="shared" si="7"/>
        <v>0</v>
      </c>
      <c r="M42" s="475">
        <v>0</v>
      </c>
    </row>
    <row r="43" spans="1:13" x14ac:dyDescent="0.3">
      <c r="A43" s="492" t="s">
        <v>653</v>
      </c>
      <c r="B43" s="472" t="s">
        <v>198</v>
      </c>
      <c r="C43" s="480">
        <v>0</v>
      </c>
      <c r="D43" s="473">
        <v>0</v>
      </c>
      <c r="E43" s="474">
        <v>0</v>
      </c>
      <c r="F43" s="479"/>
      <c r="G43" s="511">
        <v>0</v>
      </c>
      <c r="H43" s="511">
        <v>0</v>
      </c>
      <c r="I43" s="512">
        <v>0</v>
      </c>
      <c r="J43" s="479"/>
      <c r="K43" s="473">
        <f t="shared" si="6"/>
        <v>0</v>
      </c>
      <c r="L43" s="473">
        <f t="shared" si="7"/>
        <v>0</v>
      </c>
      <c r="M43" s="475">
        <v>0</v>
      </c>
    </row>
    <row r="44" spans="1:13" x14ac:dyDescent="0.3">
      <c r="A44" s="493" t="s">
        <v>679</v>
      </c>
      <c r="B44" s="472" t="s">
        <v>668</v>
      </c>
      <c r="C44" s="480"/>
      <c r="D44" s="473"/>
      <c r="E44" s="474"/>
      <c r="F44" s="479"/>
      <c r="G44" s="511"/>
      <c r="H44" s="511"/>
      <c r="I44" s="512"/>
      <c r="J44" s="479"/>
      <c r="K44" s="473">
        <f t="shared" si="6"/>
        <v>0</v>
      </c>
      <c r="L44" s="473">
        <f t="shared" si="7"/>
        <v>0</v>
      </c>
      <c r="M44" s="475"/>
    </row>
    <row r="45" spans="1:13" x14ac:dyDescent="0.3">
      <c r="A45" s="492" t="s">
        <v>654</v>
      </c>
      <c r="B45" s="472" t="s">
        <v>250</v>
      </c>
      <c r="C45" s="484">
        <v>0</v>
      </c>
      <c r="D45" s="485">
        <v>0</v>
      </c>
      <c r="E45" s="486">
        <v>0</v>
      </c>
      <c r="F45" s="479"/>
      <c r="G45" s="511">
        <v>0</v>
      </c>
      <c r="H45" s="557">
        <v>0</v>
      </c>
      <c r="I45" s="558">
        <v>0</v>
      </c>
      <c r="J45" s="479"/>
      <c r="K45" s="485">
        <f t="shared" si="6"/>
        <v>0</v>
      </c>
      <c r="L45" s="485">
        <f t="shared" si="7"/>
        <v>0</v>
      </c>
      <c r="M45" s="475">
        <v>0</v>
      </c>
    </row>
    <row r="46" spans="1:13" x14ac:dyDescent="0.3">
      <c r="A46" s="492" t="s">
        <v>655</v>
      </c>
      <c r="B46" s="472" t="s">
        <v>656</v>
      </c>
      <c r="C46" s="473">
        <v>0</v>
      </c>
      <c r="D46" s="473">
        <v>0</v>
      </c>
      <c r="E46" s="474">
        <v>0</v>
      </c>
      <c r="F46" s="551"/>
      <c r="G46" s="511">
        <v>0</v>
      </c>
      <c r="H46" s="511">
        <v>0</v>
      </c>
      <c r="I46" s="512">
        <v>0</v>
      </c>
      <c r="J46" s="472"/>
      <c r="K46" s="473">
        <f t="shared" si="6"/>
        <v>0</v>
      </c>
      <c r="L46" s="473">
        <f t="shared" si="7"/>
        <v>0</v>
      </c>
      <c r="M46" s="475">
        <v>0</v>
      </c>
    </row>
    <row r="47" spans="1:13" x14ac:dyDescent="0.3">
      <c r="A47" s="493" t="s">
        <v>680</v>
      </c>
      <c r="B47" s="472" t="s">
        <v>669</v>
      </c>
      <c r="C47" s="488"/>
      <c r="D47" s="489"/>
      <c r="E47" s="490"/>
      <c r="F47" s="479"/>
      <c r="G47" s="511"/>
      <c r="H47" s="559"/>
      <c r="I47" s="560"/>
      <c r="J47" s="479"/>
      <c r="K47" s="471">
        <f t="shared" si="6"/>
        <v>0</v>
      </c>
      <c r="L47" s="471">
        <f t="shared" si="7"/>
        <v>0</v>
      </c>
      <c r="M47" s="475"/>
    </row>
    <row r="48" spans="1:13" x14ac:dyDescent="0.3">
      <c r="A48" s="492" t="s">
        <v>657</v>
      </c>
      <c r="B48" s="472" t="s">
        <v>658</v>
      </c>
      <c r="C48" s="480">
        <v>0</v>
      </c>
      <c r="D48" s="473">
        <v>0</v>
      </c>
      <c r="E48" s="474">
        <v>0</v>
      </c>
      <c r="F48" s="479"/>
      <c r="G48" s="511">
        <v>0</v>
      </c>
      <c r="H48" s="511">
        <v>0</v>
      </c>
      <c r="I48" s="512">
        <v>0</v>
      </c>
      <c r="J48" s="479"/>
      <c r="K48" s="473">
        <f t="shared" si="6"/>
        <v>0</v>
      </c>
      <c r="L48" s="473">
        <f t="shared" si="7"/>
        <v>0</v>
      </c>
      <c r="M48" s="475">
        <v>0</v>
      </c>
    </row>
    <row r="49" spans="1:13" x14ac:dyDescent="0.3">
      <c r="A49" s="493" t="s">
        <v>681</v>
      </c>
      <c r="B49" s="472" t="s">
        <v>666</v>
      </c>
      <c r="C49" s="480"/>
      <c r="D49" s="473"/>
      <c r="E49" s="474"/>
      <c r="F49" s="479"/>
      <c r="G49" s="511"/>
      <c r="H49" s="511"/>
      <c r="I49" s="512"/>
      <c r="J49" s="479"/>
      <c r="K49" s="473">
        <f t="shared" si="6"/>
        <v>0</v>
      </c>
      <c r="L49" s="473">
        <f t="shared" si="7"/>
        <v>0</v>
      </c>
      <c r="M49" s="475"/>
    </row>
    <row r="50" spans="1:13" ht="15" thickBot="1" x14ac:dyDescent="0.35">
      <c r="A50" s="494" t="s">
        <v>659</v>
      </c>
      <c r="B50" s="476" t="s">
        <v>293</v>
      </c>
      <c r="C50" s="481">
        <v>0</v>
      </c>
      <c r="D50" s="477">
        <v>0</v>
      </c>
      <c r="E50" s="482">
        <v>0</v>
      </c>
      <c r="F50" s="483"/>
      <c r="G50" s="511">
        <v>0</v>
      </c>
      <c r="H50" s="513">
        <v>0</v>
      </c>
      <c r="I50" s="514">
        <v>0</v>
      </c>
      <c r="J50" s="483"/>
      <c r="K50" s="477">
        <f t="shared" si="6"/>
        <v>0</v>
      </c>
      <c r="L50" s="477">
        <f t="shared" si="7"/>
        <v>0</v>
      </c>
      <c r="M50" s="475">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zoomScale="115" zoomScaleNormal="115" workbookViewId="0">
      <selection activeCell="D21" sqref="D21"/>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43" t="str">
        <f>+'PPTO AL 31 JULIO 2023'!A1:AM1</f>
        <v>MINISTERIO DE CIENCIA, TECNOLOGÍA  Y TELECOMUNICACIONES</v>
      </c>
      <c r="B1" s="944"/>
      <c r="C1" s="944"/>
      <c r="D1" s="944"/>
      <c r="E1" s="944"/>
    </row>
    <row r="2" spans="1:5" ht="12" x14ac:dyDescent="0.25">
      <c r="A2" s="946" t="str">
        <f>+'PPTO AL 31 JULIO 2023'!A2:AM2</f>
        <v>EJERCICIO ECONÓMICO 2023</v>
      </c>
      <c r="B2" s="947"/>
      <c r="C2" s="947"/>
      <c r="D2" s="947"/>
      <c r="E2" s="947"/>
    </row>
    <row r="3" spans="1:5" ht="12" x14ac:dyDescent="0.25">
      <c r="A3" s="946" t="str">
        <f>+'PPTO AL 31 JULIO 2023'!A4:AM4</f>
        <v>Código y Nombre del Título: 218 - Ministerio de Ciencia, Tecnología y Telecomunicaciones</v>
      </c>
      <c r="B3" s="947"/>
      <c r="C3" s="947"/>
      <c r="D3" s="947"/>
      <c r="E3" s="947"/>
    </row>
    <row r="4" spans="1:5" ht="12" x14ac:dyDescent="0.25">
      <c r="A4" s="949" t="s">
        <v>2</v>
      </c>
      <c r="B4" s="950"/>
      <c r="C4" s="950"/>
      <c r="D4" s="950"/>
      <c r="E4" s="950"/>
    </row>
    <row r="5" spans="1:5" ht="15.75" customHeight="1" thickBot="1" x14ac:dyDescent="0.3">
      <c r="A5" s="956" t="s">
        <v>737</v>
      </c>
      <c r="B5" s="1079"/>
      <c r="C5" s="1079"/>
      <c r="D5" s="1079"/>
      <c r="E5" s="1079"/>
    </row>
    <row r="6" spans="1:5" ht="6" customHeight="1" x14ac:dyDescent="0.2">
      <c r="A6" s="12"/>
      <c r="B6" s="12"/>
      <c r="C6" s="8"/>
      <c r="D6" s="12"/>
      <c r="E6" s="12"/>
    </row>
    <row r="7" spans="1:5" ht="14.4" x14ac:dyDescent="0.3">
      <c r="A7"/>
      <c r="B7"/>
    </row>
    <row r="8" spans="1:5" ht="12" x14ac:dyDescent="0.25">
      <c r="A8" s="861" t="s">
        <v>725</v>
      </c>
      <c r="B8" s="861" t="s">
        <v>726</v>
      </c>
      <c r="C8" s="861" t="s">
        <v>697</v>
      </c>
      <c r="D8" s="861" t="s">
        <v>437</v>
      </c>
      <c r="E8" s="861" t="s">
        <v>727</v>
      </c>
    </row>
    <row r="9" spans="1:5" ht="14.4" x14ac:dyDescent="0.3">
      <c r="A9" s="487" t="s">
        <v>299</v>
      </c>
      <c r="B9" s="487" t="s">
        <v>720</v>
      </c>
      <c r="C9" s="860">
        <f>+'PPTO AL 31 JULIO 2023'!AF312</f>
        <v>98165185</v>
      </c>
      <c r="D9" s="860">
        <f>+'PPTO AL 31 JULIO 2023'!AG312</f>
        <v>49022762.43</v>
      </c>
      <c r="E9" s="860">
        <f>((C9/14)*8)-D9</f>
        <v>7071628.9985714257</v>
      </c>
    </row>
    <row r="10" spans="1:5" ht="14.4" x14ac:dyDescent="0.3">
      <c r="A10" s="487" t="s">
        <v>301</v>
      </c>
      <c r="B10" s="487" t="s">
        <v>722</v>
      </c>
      <c r="C10" s="860">
        <f>+'PPTO AL 31 JULIO 2023'!AF314</f>
        <v>1121652427</v>
      </c>
      <c r="D10" s="860">
        <f>+'PPTO AL 31 JULIO 2023'!AG314</f>
        <v>573823043.76999998</v>
      </c>
      <c r="E10" s="860">
        <f>+((C10/14)*8)-D10</f>
        <v>67121200.230000019</v>
      </c>
    </row>
    <row r="11" spans="1:5" ht="14.4" x14ac:dyDescent="0.3">
      <c r="A11" s="487" t="s">
        <v>302</v>
      </c>
      <c r="B11" s="487" t="s">
        <v>723</v>
      </c>
      <c r="C11" s="860">
        <f>+'PPTO AL 31 JULIO 2023'!AF315</f>
        <v>219239734.13999999</v>
      </c>
      <c r="D11" s="860">
        <f>+'PPTO AL 31 JULIO 2023'!AG315</f>
        <v>174541196.36000001</v>
      </c>
      <c r="E11" s="864">
        <f>((C11/12)*7)-D11</f>
        <v>-46651351.445000023</v>
      </c>
    </row>
    <row r="12" spans="1:5" ht="14.4" x14ac:dyDescent="0.3">
      <c r="A12" s="487" t="s">
        <v>303</v>
      </c>
      <c r="B12" s="487" t="s">
        <v>724</v>
      </c>
      <c r="C12" s="860">
        <f>+'PPTO AL 31 JULIO 2023'!AF316</f>
        <v>117786562</v>
      </c>
      <c r="D12" s="860">
        <f>+'PPTO AL 31 JULIO 2023'!AG316</f>
        <v>68708827.819999993</v>
      </c>
      <c r="E12" s="865">
        <f>((C12/12)*7)-D12</f>
        <v>1.3333350419998169E-2</v>
      </c>
    </row>
    <row r="13" spans="1:5" ht="14.4" x14ac:dyDescent="0.3">
      <c r="A13" s="487" t="s">
        <v>304</v>
      </c>
      <c r="B13" s="487" t="s">
        <v>721</v>
      </c>
      <c r="C13" s="860">
        <f>+'PPTO AL 31 JULIO 2023'!AF317</f>
        <v>63612600</v>
      </c>
      <c r="D13" s="860">
        <f>+'PPTO AL 31 JULIO 2023'!AG317</f>
        <v>34974335.579999998</v>
      </c>
      <c r="E13" s="860">
        <f>((C13/14)*8)-D13</f>
        <v>1375721.5628571436</v>
      </c>
    </row>
    <row r="14" spans="1:5" ht="12" x14ac:dyDescent="0.25">
      <c r="C14" s="1"/>
      <c r="D14" s="862" t="s">
        <v>11</v>
      </c>
      <c r="E14" s="863">
        <f>SUM(E9:E13)</f>
        <v>28917199.359761916</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74" activePane="bottomRight" state="frozen"/>
      <selection pane="topRight" activeCell="D1" sqref="D1"/>
      <selection pane="bottomLeft" activeCell="A2" sqref="A2"/>
      <selection pane="bottomRight" activeCell="J91" sqref="J91"/>
    </sheetView>
  </sheetViews>
  <sheetFormatPr baseColWidth="10" defaultColWidth="9.109375" defaultRowHeight="14.4" outlineLevelRow="2" x14ac:dyDescent="0.25"/>
  <cols>
    <col min="1" max="1" width="15.33203125" style="817" bestFit="1" customWidth="1"/>
    <col min="2" max="2" width="16.6640625" style="817" bestFit="1" customWidth="1"/>
    <col min="3" max="3" width="14" style="757" bestFit="1" customWidth="1"/>
    <col min="4" max="4" width="15" style="757" bestFit="1" customWidth="1"/>
    <col min="5" max="5" width="13.44140625" style="757" customWidth="1"/>
    <col min="6" max="6" width="14.88671875" style="757" bestFit="1" customWidth="1"/>
    <col min="7" max="7" width="15.5546875" style="757" bestFit="1" customWidth="1"/>
    <col min="8" max="8" width="15" style="757" customWidth="1"/>
    <col min="9" max="9" width="15.5546875" style="757" bestFit="1" customWidth="1"/>
    <col min="10" max="10" width="24" style="757" bestFit="1" customWidth="1"/>
    <col min="11" max="11" width="21" style="757" bestFit="1" customWidth="1"/>
    <col min="12" max="12" width="14" style="757" bestFit="1" customWidth="1"/>
    <col min="13" max="13" width="12" style="757" bestFit="1" customWidth="1"/>
    <col min="14" max="14" width="9" style="757" bestFit="1" customWidth="1"/>
    <col min="15" max="16384" width="9.109375" style="757"/>
  </cols>
  <sheetData>
    <row r="1" spans="1:14" ht="43.2" x14ac:dyDescent="0.3">
      <c r="A1" s="816" t="s">
        <v>703</v>
      </c>
      <c r="B1" s="816" t="s">
        <v>579</v>
      </c>
      <c r="C1" s="800" t="s">
        <v>580</v>
      </c>
      <c r="D1" s="801" t="s">
        <v>581</v>
      </c>
      <c r="E1" s="801" t="s">
        <v>582</v>
      </c>
      <c r="F1" s="799" t="s">
        <v>706</v>
      </c>
      <c r="G1" s="801" t="s">
        <v>583</v>
      </c>
      <c r="H1" s="799" t="s">
        <v>705</v>
      </c>
      <c r="I1" s="801" t="s">
        <v>707</v>
      </c>
      <c r="J1" s="801" t="s">
        <v>584</v>
      </c>
      <c r="K1" s="801" t="s">
        <v>708</v>
      </c>
      <c r="L1" s="801" t="s">
        <v>709</v>
      </c>
      <c r="M1" s="801" t="s">
        <v>710</v>
      </c>
      <c r="N1" s="814" t="s">
        <v>712</v>
      </c>
    </row>
    <row r="2" spans="1:14" outlineLevel="2" x14ac:dyDescent="0.3">
      <c r="A2" t="s">
        <v>585</v>
      </c>
      <c r="B2" s="818">
        <v>2225959379</v>
      </c>
      <c r="C2" s="818">
        <v>0</v>
      </c>
      <c r="D2" s="818">
        <v>221028450.63999999</v>
      </c>
      <c r="E2" s="818">
        <v>0</v>
      </c>
      <c r="F2" s="758">
        <f t="shared" ref="F2:F61" si="0">SUM(C2:E2)</f>
        <v>221028450.63999999</v>
      </c>
      <c r="G2" s="818">
        <v>1029700377.71</v>
      </c>
      <c r="H2" s="758">
        <f>SUM(L2:N2)</f>
        <v>0</v>
      </c>
      <c r="I2" s="758"/>
      <c r="J2" s="818">
        <v>975230550.64999998</v>
      </c>
      <c r="K2" s="818">
        <v>929634286.64999998</v>
      </c>
      <c r="L2" s="818">
        <v>14626356</v>
      </c>
      <c r="M2" s="866">
        <v>-14626356</v>
      </c>
      <c r="N2" s="818">
        <v>0</v>
      </c>
    </row>
    <row r="3" spans="1:14" outlineLevel="2" x14ac:dyDescent="0.3">
      <c r="A3" t="s">
        <v>586</v>
      </c>
      <c r="B3" s="818">
        <v>787105956</v>
      </c>
      <c r="C3" s="818">
        <v>0</v>
      </c>
      <c r="D3" s="818">
        <v>0</v>
      </c>
      <c r="E3" s="818">
        <v>0</v>
      </c>
      <c r="F3" s="758">
        <f t="shared" si="0"/>
        <v>0</v>
      </c>
      <c r="G3" s="818">
        <v>409459003.08999997</v>
      </c>
      <c r="H3" s="758">
        <f t="shared" ref="H3:H63" si="1">SUM(L3:N3)</f>
        <v>3119856</v>
      </c>
      <c r="I3" s="758"/>
      <c r="J3" s="818">
        <v>377646952.91000003</v>
      </c>
      <c r="K3" s="818">
        <v>354151099.91000003</v>
      </c>
      <c r="L3" s="818">
        <v>14626356</v>
      </c>
      <c r="M3" s="866">
        <v>-11506500</v>
      </c>
      <c r="N3" s="818">
        <v>0</v>
      </c>
    </row>
    <row r="4" spans="1:14" outlineLevel="2" x14ac:dyDescent="0.3">
      <c r="A4" t="s">
        <v>500</v>
      </c>
      <c r="B4" s="818">
        <v>787105956</v>
      </c>
      <c r="C4" s="818">
        <v>0</v>
      </c>
      <c r="D4" s="818">
        <v>0</v>
      </c>
      <c r="E4" s="818">
        <v>0</v>
      </c>
      <c r="F4" s="758">
        <f t="shared" si="0"/>
        <v>0</v>
      </c>
      <c r="G4" s="818">
        <v>409459003.08999997</v>
      </c>
      <c r="H4" s="758">
        <f t="shared" si="1"/>
        <v>3119856</v>
      </c>
      <c r="I4" s="758"/>
      <c r="J4" s="818">
        <v>377646952.91000003</v>
      </c>
      <c r="K4" s="818">
        <v>354151099.91000003</v>
      </c>
      <c r="L4" s="818">
        <v>14626356</v>
      </c>
      <c r="M4" s="866">
        <v>-11506500</v>
      </c>
      <c r="N4" s="818">
        <v>0</v>
      </c>
    </row>
    <row r="5" spans="1:14" outlineLevel="2" x14ac:dyDescent="0.3">
      <c r="A5" t="s">
        <v>587</v>
      </c>
      <c r="B5" s="818">
        <v>7800000</v>
      </c>
      <c r="C5" s="818">
        <v>0</v>
      </c>
      <c r="D5" s="818">
        <v>0</v>
      </c>
      <c r="E5" s="818">
        <v>0</v>
      </c>
      <c r="F5" s="758">
        <f t="shared" si="0"/>
        <v>0</v>
      </c>
      <c r="G5" s="818">
        <v>1606086.23</v>
      </c>
      <c r="H5" s="758">
        <f t="shared" si="1"/>
        <v>0</v>
      </c>
      <c r="I5" s="758"/>
      <c r="J5" s="818">
        <v>6193913.7699999996</v>
      </c>
      <c r="K5" s="818">
        <v>193913.77</v>
      </c>
      <c r="L5" s="818">
        <v>0</v>
      </c>
      <c r="M5" s="818">
        <v>0</v>
      </c>
      <c r="N5" s="818">
        <v>0</v>
      </c>
    </row>
    <row r="6" spans="1:14" outlineLevel="2" x14ac:dyDescent="0.3">
      <c r="A6" t="s">
        <v>502</v>
      </c>
      <c r="B6" s="818">
        <v>7800000</v>
      </c>
      <c r="C6" s="818">
        <v>0</v>
      </c>
      <c r="D6" s="818">
        <v>0</v>
      </c>
      <c r="E6" s="818">
        <v>0</v>
      </c>
      <c r="F6" s="758">
        <f t="shared" si="0"/>
        <v>0</v>
      </c>
      <c r="G6" s="818">
        <v>1606086.23</v>
      </c>
      <c r="H6" s="758">
        <f t="shared" si="1"/>
        <v>0</v>
      </c>
      <c r="I6" s="758"/>
      <c r="J6" s="818">
        <v>6193913.7699999996</v>
      </c>
      <c r="K6" s="818">
        <v>193913.77</v>
      </c>
      <c r="L6" s="818">
        <v>0</v>
      </c>
      <c r="M6" s="818">
        <v>0</v>
      </c>
      <c r="N6" s="818">
        <v>0</v>
      </c>
    </row>
    <row r="7" spans="1:14" outlineLevel="2" x14ac:dyDescent="0.3">
      <c r="A7" t="s">
        <v>588</v>
      </c>
      <c r="B7" s="818">
        <v>996614405</v>
      </c>
      <c r="C7" s="818">
        <v>0</v>
      </c>
      <c r="D7" s="818">
        <v>0</v>
      </c>
      <c r="E7" s="818">
        <v>0</v>
      </c>
      <c r="F7" s="758">
        <f t="shared" si="0"/>
        <v>0</v>
      </c>
      <c r="G7" s="818">
        <v>408922868.02999997</v>
      </c>
      <c r="H7" s="758">
        <f t="shared" si="1"/>
        <v>-3119856</v>
      </c>
      <c r="I7" s="758"/>
      <c r="J7" s="818">
        <v>587691536.97000003</v>
      </c>
      <c r="K7" s="818">
        <v>575271711.97000003</v>
      </c>
      <c r="L7" s="818">
        <v>0</v>
      </c>
      <c r="M7" s="866">
        <v>-3119856</v>
      </c>
      <c r="N7" s="818">
        <v>0</v>
      </c>
    </row>
    <row r="8" spans="1:14" outlineLevel="2" x14ac:dyDescent="0.3">
      <c r="A8" t="s">
        <v>504</v>
      </c>
      <c r="B8" s="818">
        <v>272419745</v>
      </c>
      <c r="C8" s="818">
        <v>0</v>
      </c>
      <c r="D8" s="818">
        <v>0</v>
      </c>
      <c r="E8" s="818">
        <v>0</v>
      </c>
      <c r="F8" s="758">
        <f t="shared" si="0"/>
        <v>0</v>
      </c>
      <c r="G8" s="818">
        <v>93808473.189999998</v>
      </c>
      <c r="H8" s="758">
        <f t="shared" si="1"/>
        <v>-450906</v>
      </c>
      <c r="I8" s="758"/>
      <c r="J8" s="818">
        <v>178611271.81</v>
      </c>
      <c r="K8" s="818">
        <v>175818535.81</v>
      </c>
      <c r="L8" s="818">
        <v>0</v>
      </c>
      <c r="M8" s="866">
        <v>-450906</v>
      </c>
      <c r="N8" s="818">
        <v>0</v>
      </c>
    </row>
    <row r="9" spans="1:14" outlineLevel="2" x14ac:dyDescent="0.3">
      <c r="A9" t="s">
        <v>505</v>
      </c>
      <c r="B9" s="818">
        <v>390549311</v>
      </c>
      <c r="C9" s="818">
        <v>0</v>
      </c>
      <c r="D9" s="818">
        <v>0</v>
      </c>
      <c r="E9" s="818">
        <v>0</v>
      </c>
      <c r="F9" s="758">
        <f t="shared" si="0"/>
        <v>0</v>
      </c>
      <c r="G9" s="818">
        <v>177445581.81</v>
      </c>
      <c r="H9" s="758">
        <f t="shared" si="1"/>
        <v>-2668950</v>
      </c>
      <c r="I9" s="758"/>
      <c r="J9" s="818">
        <v>213103729.19</v>
      </c>
      <c r="K9" s="818">
        <v>205899066.19</v>
      </c>
      <c r="L9" s="818">
        <v>0</v>
      </c>
      <c r="M9" s="866">
        <v>-2668950</v>
      </c>
      <c r="N9" s="818">
        <v>0</v>
      </c>
    </row>
    <row r="10" spans="1:14" outlineLevel="2" x14ac:dyDescent="0.3">
      <c r="A10" t="s">
        <v>506</v>
      </c>
      <c r="B10" s="818">
        <v>136842710</v>
      </c>
      <c r="C10" s="818">
        <v>0</v>
      </c>
      <c r="D10" s="818">
        <v>0</v>
      </c>
      <c r="E10" s="818">
        <v>0</v>
      </c>
      <c r="F10" s="758">
        <f t="shared" si="0"/>
        <v>0</v>
      </c>
      <c r="G10" s="818">
        <v>0</v>
      </c>
      <c r="H10" s="758">
        <f t="shared" si="1"/>
        <v>0</v>
      </c>
      <c r="I10" s="758"/>
      <c r="J10" s="818">
        <v>136842710</v>
      </c>
      <c r="K10" s="818">
        <v>135284024</v>
      </c>
      <c r="L10" s="818">
        <v>0</v>
      </c>
      <c r="M10" s="818">
        <v>0</v>
      </c>
      <c r="N10" s="818">
        <v>0</v>
      </c>
    </row>
    <row r="11" spans="1:14" outlineLevel="2" x14ac:dyDescent="0.3">
      <c r="A11" t="s">
        <v>507</v>
      </c>
      <c r="B11" s="818">
        <v>109573991</v>
      </c>
      <c r="C11" s="818">
        <v>0</v>
      </c>
      <c r="D11" s="818">
        <v>0</v>
      </c>
      <c r="E11" s="818">
        <v>0</v>
      </c>
      <c r="F11" s="758">
        <f t="shared" si="0"/>
        <v>0</v>
      </c>
      <c r="G11" s="818">
        <v>101129087.87</v>
      </c>
      <c r="H11" s="758">
        <f t="shared" si="1"/>
        <v>0</v>
      </c>
      <c r="I11" s="758"/>
      <c r="J11" s="818">
        <v>8444903.1300000008</v>
      </c>
      <c r="K11" s="818">
        <v>8444903.1300000008</v>
      </c>
      <c r="L11" s="818">
        <v>0</v>
      </c>
      <c r="M11" s="818">
        <v>0</v>
      </c>
      <c r="N11" s="818">
        <v>0</v>
      </c>
    </row>
    <row r="12" spans="1:14" outlineLevel="2" x14ac:dyDescent="0.3">
      <c r="A12" t="s">
        <v>508</v>
      </c>
      <c r="B12" s="818">
        <v>87228648</v>
      </c>
      <c r="C12" s="818">
        <v>0</v>
      </c>
      <c r="D12" s="818">
        <v>0</v>
      </c>
      <c r="E12" s="818">
        <v>0</v>
      </c>
      <c r="F12" s="812">
        <v>0</v>
      </c>
      <c r="G12" s="818">
        <v>36539725.159999996</v>
      </c>
      <c r="H12" s="758">
        <f t="shared" si="1"/>
        <v>0</v>
      </c>
      <c r="I12" s="758"/>
      <c r="J12" s="818">
        <v>50688922.840000004</v>
      </c>
      <c r="K12" s="818">
        <v>49825182.840000004</v>
      </c>
      <c r="L12" s="818">
        <v>0</v>
      </c>
      <c r="M12" s="818">
        <v>0</v>
      </c>
      <c r="N12" s="818">
        <v>0</v>
      </c>
    </row>
    <row r="13" spans="1:14" outlineLevel="2" x14ac:dyDescent="0.3">
      <c r="A13" t="s">
        <v>589</v>
      </c>
      <c r="B13" s="818">
        <v>160981000</v>
      </c>
      <c r="C13" s="818">
        <v>0</v>
      </c>
      <c r="D13" s="818">
        <v>78357563</v>
      </c>
      <c r="E13" s="818">
        <v>0</v>
      </c>
      <c r="F13" s="758">
        <f t="shared" si="0"/>
        <v>78357563</v>
      </c>
      <c r="G13" s="818">
        <v>80787354</v>
      </c>
      <c r="H13" s="758">
        <f t="shared" si="1"/>
        <v>0</v>
      </c>
      <c r="I13" s="758"/>
      <c r="J13" s="818">
        <v>1836083</v>
      </c>
      <c r="K13" s="818">
        <v>11695</v>
      </c>
      <c r="L13" s="818">
        <v>0</v>
      </c>
      <c r="M13" s="818">
        <v>0</v>
      </c>
      <c r="N13" s="818">
        <v>0</v>
      </c>
    </row>
    <row r="14" spans="1:14" outlineLevel="2" x14ac:dyDescent="0.3">
      <c r="A14" t="s">
        <v>571</v>
      </c>
      <c r="B14" s="818">
        <v>152726000</v>
      </c>
      <c r="C14" s="818">
        <v>0</v>
      </c>
      <c r="D14" s="818">
        <v>74338829</v>
      </c>
      <c r="E14" s="818">
        <v>0</v>
      </c>
      <c r="F14" s="758">
        <f t="shared" si="0"/>
        <v>74338829</v>
      </c>
      <c r="G14" s="818">
        <v>76645277</v>
      </c>
      <c r="H14" s="758">
        <f t="shared" si="1"/>
        <v>0</v>
      </c>
      <c r="I14" s="758"/>
      <c r="J14" s="818">
        <v>1741894</v>
      </c>
      <c r="K14" s="818">
        <v>11064</v>
      </c>
      <c r="L14" s="818">
        <v>0</v>
      </c>
      <c r="M14" s="818">
        <v>0</v>
      </c>
      <c r="N14" s="818">
        <v>0</v>
      </c>
    </row>
    <row r="15" spans="1:14" outlineLevel="2" x14ac:dyDescent="0.3">
      <c r="A15" t="s">
        <v>572</v>
      </c>
      <c r="B15" s="818">
        <v>8255000</v>
      </c>
      <c r="C15" s="818">
        <v>0</v>
      </c>
      <c r="D15" s="818">
        <v>4018734</v>
      </c>
      <c r="E15" s="818">
        <v>0</v>
      </c>
      <c r="F15" s="758">
        <f t="shared" si="0"/>
        <v>4018734</v>
      </c>
      <c r="G15" s="818">
        <v>4142077</v>
      </c>
      <c r="H15" s="758">
        <f t="shared" si="1"/>
        <v>0</v>
      </c>
      <c r="I15" s="758"/>
      <c r="J15" s="818">
        <v>94189</v>
      </c>
      <c r="K15" s="818">
        <v>631</v>
      </c>
      <c r="L15" s="818">
        <v>0</v>
      </c>
      <c r="M15" s="818">
        <v>0</v>
      </c>
      <c r="N15" s="818">
        <v>0</v>
      </c>
    </row>
    <row r="16" spans="1:14" outlineLevel="2" x14ac:dyDescent="0.3">
      <c r="A16" t="s">
        <v>590</v>
      </c>
      <c r="B16" s="818">
        <v>273458018</v>
      </c>
      <c r="C16" s="818">
        <v>0</v>
      </c>
      <c r="D16" s="818">
        <v>142670887.63999999</v>
      </c>
      <c r="E16" s="818">
        <v>0</v>
      </c>
      <c r="F16" s="758">
        <f t="shared" si="0"/>
        <v>142670887.63999999</v>
      </c>
      <c r="G16" s="818">
        <v>128925066.36</v>
      </c>
      <c r="H16" s="758">
        <f t="shared" si="1"/>
        <v>0</v>
      </c>
      <c r="I16" s="758"/>
      <c r="J16" s="818">
        <v>1862064</v>
      </c>
      <c r="K16" s="818">
        <v>5866</v>
      </c>
      <c r="L16" s="818">
        <v>0</v>
      </c>
      <c r="M16" s="818">
        <v>0</v>
      </c>
      <c r="N16" s="818">
        <v>0</v>
      </c>
    </row>
    <row r="17" spans="1:14" outlineLevel="2" x14ac:dyDescent="0.3">
      <c r="A17" t="s">
        <v>573</v>
      </c>
      <c r="B17" s="818">
        <v>89489000</v>
      </c>
      <c r="C17" s="818">
        <v>0</v>
      </c>
      <c r="D17" s="818">
        <v>43884818</v>
      </c>
      <c r="E17" s="818">
        <v>0</v>
      </c>
      <c r="F17" s="758">
        <f t="shared" si="0"/>
        <v>43884818</v>
      </c>
      <c r="G17" s="818">
        <v>44590009</v>
      </c>
      <c r="H17" s="758">
        <f t="shared" si="1"/>
        <v>0</v>
      </c>
      <c r="I17" s="758"/>
      <c r="J17" s="818">
        <v>1014173</v>
      </c>
      <c r="K17" s="818">
        <v>0</v>
      </c>
      <c r="L17" s="818">
        <v>0</v>
      </c>
      <c r="M17" s="818">
        <v>0</v>
      </c>
      <c r="N17" s="818">
        <v>0</v>
      </c>
    </row>
    <row r="18" spans="1:14" outlineLevel="2" x14ac:dyDescent="0.3">
      <c r="A18" t="s">
        <v>574</v>
      </c>
      <c r="B18" s="818">
        <v>49532000</v>
      </c>
      <c r="C18" s="818">
        <v>0</v>
      </c>
      <c r="D18" s="818">
        <v>24114380</v>
      </c>
      <c r="E18" s="818">
        <v>0</v>
      </c>
      <c r="F18" s="758">
        <f t="shared" si="0"/>
        <v>24114380</v>
      </c>
      <c r="G18" s="818">
        <v>24852376</v>
      </c>
      <c r="H18" s="758">
        <f t="shared" si="1"/>
        <v>0</v>
      </c>
      <c r="I18" s="758"/>
      <c r="J18" s="818">
        <v>565244</v>
      </c>
      <c r="K18" s="818">
        <v>3894</v>
      </c>
      <c r="L18" s="818">
        <v>0</v>
      </c>
      <c r="M18" s="818">
        <v>0</v>
      </c>
      <c r="N18" s="818">
        <v>0</v>
      </c>
    </row>
    <row r="19" spans="1:14" outlineLevel="2" x14ac:dyDescent="0.3">
      <c r="A19" t="s">
        <v>575</v>
      </c>
      <c r="B19" s="818">
        <v>24766000</v>
      </c>
      <c r="C19" s="818">
        <v>0</v>
      </c>
      <c r="D19" s="818">
        <v>12057183</v>
      </c>
      <c r="E19" s="818">
        <v>0</v>
      </c>
      <c r="F19" s="758">
        <f t="shared" si="0"/>
        <v>12057183</v>
      </c>
      <c r="G19" s="818">
        <v>12426170</v>
      </c>
      <c r="H19" s="758">
        <f t="shared" si="1"/>
        <v>0</v>
      </c>
      <c r="I19" s="758"/>
      <c r="J19" s="818">
        <v>282647</v>
      </c>
      <c r="K19" s="818">
        <v>1972</v>
      </c>
      <c r="L19" s="818">
        <v>0</v>
      </c>
      <c r="M19" s="818">
        <v>0</v>
      </c>
      <c r="N19" s="818">
        <v>0</v>
      </c>
    </row>
    <row r="20" spans="1:14" outlineLevel="2" x14ac:dyDescent="0.3">
      <c r="A20" t="s">
        <v>576</v>
      </c>
      <c r="B20" s="818">
        <v>109671018</v>
      </c>
      <c r="C20" s="818">
        <v>0</v>
      </c>
      <c r="D20" s="818">
        <v>62614506.640000001</v>
      </c>
      <c r="E20" s="818">
        <v>0</v>
      </c>
      <c r="F20" s="758">
        <f t="shared" si="0"/>
        <v>62614506.640000001</v>
      </c>
      <c r="G20" s="818">
        <v>47056511.359999999</v>
      </c>
      <c r="H20" s="758">
        <f t="shared" si="1"/>
        <v>0</v>
      </c>
      <c r="I20" s="758"/>
      <c r="J20" s="818">
        <v>0</v>
      </c>
      <c r="K20" s="818">
        <v>0</v>
      </c>
      <c r="L20" s="818">
        <v>0</v>
      </c>
      <c r="M20" s="818">
        <v>0</v>
      </c>
      <c r="N20" s="818">
        <v>0</v>
      </c>
    </row>
    <row r="21" spans="1:14" outlineLevel="2" x14ac:dyDescent="0.3">
      <c r="A21" t="s">
        <v>591</v>
      </c>
      <c r="B21" s="818">
        <v>975018607</v>
      </c>
      <c r="C21" s="818">
        <v>0</v>
      </c>
      <c r="D21" s="818">
        <v>206415274.06999999</v>
      </c>
      <c r="E21" s="818">
        <v>0</v>
      </c>
      <c r="F21" s="758">
        <f t="shared" si="0"/>
        <v>206415274.06999999</v>
      </c>
      <c r="G21" s="818">
        <v>371890060.12</v>
      </c>
      <c r="H21" s="758">
        <f t="shared" si="1"/>
        <v>0</v>
      </c>
      <c r="I21" s="758"/>
      <c r="J21" s="818">
        <v>396713272.81</v>
      </c>
      <c r="K21" s="818">
        <v>156394132.15000001</v>
      </c>
      <c r="L21" s="818">
        <v>0</v>
      </c>
      <c r="M21" s="818">
        <v>0</v>
      </c>
      <c r="N21" s="818">
        <v>0</v>
      </c>
    </row>
    <row r="22" spans="1:14" outlineLevel="2" x14ac:dyDescent="0.3">
      <c r="A22" t="s">
        <v>592</v>
      </c>
      <c r="B22" s="818">
        <v>571943348</v>
      </c>
      <c r="C22" s="818">
        <v>0</v>
      </c>
      <c r="D22" s="818">
        <v>138052706.59999999</v>
      </c>
      <c r="E22" s="818">
        <v>0</v>
      </c>
      <c r="F22" s="758">
        <f t="shared" si="0"/>
        <v>138052706.59999999</v>
      </c>
      <c r="G22" s="818">
        <v>275081527.82999998</v>
      </c>
      <c r="H22" s="758">
        <f t="shared" si="1"/>
        <v>0</v>
      </c>
      <c r="I22" s="758"/>
      <c r="J22" s="818">
        <v>158809113.56999999</v>
      </c>
      <c r="K22" s="818">
        <v>26158433.620000001</v>
      </c>
      <c r="L22" s="818">
        <v>0</v>
      </c>
      <c r="M22" s="818">
        <v>0</v>
      </c>
      <c r="N22" s="818">
        <v>0</v>
      </c>
    </row>
    <row r="23" spans="1:14" outlineLevel="2" x14ac:dyDescent="0.3">
      <c r="A23" t="s">
        <v>510</v>
      </c>
      <c r="B23" s="818">
        <v>567147137</v>
      </c>
      <c r="C23" s="818">
        <v>0</v>
      </c>
      <c r="D23" s="818">
        <v>136527377.55000001</v>
      </c>
      <c r="E23" s="818">
        <v>0</v>
      </c>
      <c r="F23" s="758">
        <f t="shared" si="0"/>
        <v>136527377.55000001</v>
      </c>
      <c r="G23" s="818">
        <v>273054755.10000002</v>
      </c>
      <c r="H23" s="758">
        <f t="shared" si="1"/>
        <v>0</v>
      </c>
      <c r="I23" s="758"/>
      <c r="J23" s="818">
        <v>157565004.34999999</v>
      </c>
      <c r="K23" s="818">
        <v>25676719.899999999</v>
      </c>
      <c r="L23" s="818">
        <v>0</v>
      </c>
      <c r="M23" s="818">
        <v>0</v>
      </c>
      <c r="N23" s="818">
        <v>0</v>
      </c>
    </row>
    <row r="24" spans="1:14" outlineLevel="2" x14ac:dyDescent="0.3">
      <c r="A24" t="s">
        <v>509</v>
      </c>
      <c r="B24" s="818">
        <v>4796211</v>
      </c>
      <c r="C24" s="818">
        <v>0</v>
      </c>
      <c r="D24" s="818">
        <v>1525329.05</v>
      </c>
      <c r="E24" s="818">
        <v>0</v>
      </c>
      <c r="F24" s="758">
        <f t="shared" si="0"/>
        <v>1525329.05</v>
      </c>
      <c r="G24" s="818">
        <v>2026772.73</v>
      </c>
      <c r="H24" s="758">
        <f t="shared" si="1"/>
        <v>0</v>
      </c>
      <c r="I24" s="758"/>
      <c r="J24" s="818">
        <v>1244109.22</v>
      </c>
      <c r="K24" s="818">
        <v>481713.72</v>
      </c>
      <c r="L24" s="818">
        <v>0</v>
      </c>
      <c r="M24" s="818">
        <v>0</v>
      </c>
      <c r="N24" s="818">
        <v>0</v>
      </c>
    </row>
    <row r="25" spans="1:14" outlineLevel="2" x14ac:dyDescent="0.3">
      <c r="A25" t="s">
        <v>593</v>
      </c>
      <c r="B25" s="818">
        <v>118576882</v>
      </c>
      <c r="C25" s="818">
        <v>0</v>
      </c>
      <c r="D25" s="818">
        <v>23785839.84</v>
      </c>
      <c r="E25" s="818">
        <v>0</v>
      </c>
      <c r="F25" s="758">
        <f t="shared" si="0"/>
        <v>23785839.84</v>
      </c>
      <c r="G25" s="818">
        <v>43683299.859999999</v>
      </c>
      <c r="H25" s="758">
        <f t="shared" si="1"/>
        <v>0</v>
      </c>
      <c r="I25" s="758"/>
      <c r="J25" s="818">
        <v>51107742.299999997</v>
      </c>
      <c r="K25" s="818">
        <v>15378589.699999999</v>
      </c>
      <c r="L25" s="818">
        <v>0</v>
      </c>
      <c r="M25" s="818">
        <v>0</v>
      </c>
      <c r="N25" s="818">
        <v>0</v>
      </c>
    </row>
    <row r="26" spans="1:14" outlineLevel="2" x14ac:dyDescent="0.3">
      <c r="A26" t="s">
        <v>512</v>
      </c>
      <c r="B26" s="818">
        <v>34787239</v>
      </c>
      <c r="C26" s="818">
        <v>0</v>
      </c>
      <c r="D26" s="818">
        <v>6120413.5800000001</v>
      </c>
      <c r="E26" s="818">
        <v>0</v>
      </c>
      <c r="F26" s="758">
        <f t="shared" si="0"/>
        <v>6120413.5800000001</v>
      </c>
      <c r="G26" s="818">
        <v>11720015.67</v>
      </c>
      <c r="H26" s="758">
        <f t="shared" si="1"/>
        <v>0</v>
      </c>
      <c r="I26" s="758"/>
      <c r="J26" s="818">
        <v>16946809.75</v>
      </c>
      <c r="K26" s="818">
        <v>0</v>
      </c>
      <c r="L26" s="818">
        <v>0</v>
      </c>
      <c r="M26" s="818">
        <v>0</v>
      </c>
      <c r="N26" s="818">
        <v>0</v>
      </c>
    </row>
    <row r="27" spans="1:14" outlineLevel="2" x14ac:dyDescent="0.3">
      <c r="A27" t="s">
        <v>513</v>
      </c>
      <c r="B27" s="818">
        <v>23467459</v>
      </c>
      <c r="C27" s="818">
        <v>0</v>
      </c>
      <c r="D27" s="818">
        <v>5276203.5999999996</v>
      </c>
      <c r="E27" s="818">
        <v>0</v>
      </c>
      <c r="F27" s="758">
        <f t="shared" si="0"/>
        <v>5276203.5999999996</v>
      </c>
      <c r="G27" s="818">
        <v>10824390.65</v>
      </c>
      <c r="H27" s="758">
        <f t="shared" si="1"/>
        <v>0</v>
      </c>
      <c r="I27" s="758"/>
      <c r="J27" s="818">
        <v>7366864.75</v>
      </c>
      <c r="K27" s="818">
        <v>0</v>
      </c>
      <c r="L27" s="818">
        <v>0</v>
      </c>
      <c r="M27" s="818">
        <v>0</v>
      </c>
      <c r="N27" s="818">
        <v>0</v>
      </c>
    </row>
    <row r="28" spans="1:14" outlineLevel="2" x14ac:dyDescent="0.3">
      <c r="A28" t="s">
        <v>514</v>
      </c>
      <c r="B28" s="818">
        <v>21767</v>
      </c>
      <c r="C28" s="818">
        <v>0</v>
      </c>
      <c r="D28" s="818">
        <v>0.5</v>
      </c>
      <c r="E28" s="818">
        <v>0</v>
      </c>
      <c r="F28" s="758">
        <f t="shared" si="0"/>
        <v>0.5</v>
      </c>
      <c r="G28" s="818">
        <v>18927.5</v>
      </c>
      <c r="H28" s="758">
        <f t="shared" si="1"/>
        <v>0</v>
      </c>
      <c r="I28" s="758"/>
      <c r="J28" s="818">
        <v>2839</v>
      </c>
      <c r="K28" s="818">
        <v>2839</v>
      </c>
      <c r="L28" s="818">
        <v>0</v>
      </c>
      <c r="M28" s="818">
        <v>0</v>
      </c>
      <c r="N28" s="818">
        <v>0</v>
      </c>
    </row>
    <row r="29" spans="1:14" outlineLevel="2" x14ac:dyDescent="0.3">
      <c r="A29" t="s">
        <v>515</v>
      </c>
      <c r="B29" s="818">
        <v>60300417</v>
      </c>
      <c r="C29" s="818">
        <v>0</v>
      </c>
      <c r="D29" s="818">
        <v>12389222.16</v>
      </c>
      <c r="E29" s="818">
        <v>0</v>
      </c>
      <c r="F29" s="758">
        <f t="shared" si="0"/>
        <v>12389222.16</v>
      </c>
      <c r="G29" s="818">
        <v>21119966.039999999</v>
      </c>
      <c r="H29" s="758">
        <f t="shared" si="1"/>
        <v>0</v>
      </c>
      <c r="I29" s="758"/>
      <c r="J29" s="818">
        <v>26791228.800000001</v>
      </c>
      <c r="K29" s="818">
        <v>15375750.699999999</v>
      </c>
      <c r="L29" s="818">
        <v>0</v>
      </c>
      <c r="M29" s="818">
        <v>0</v>
      </c>
      <c r="N29" s="818">
        <v>0</v>
      </c>
    </row>
    <row r="30" spans="1:14" outlineLevel="2" x14ac:dyDescent="0.3">
      <c r="A30" t="s">
        <v>594</v>
      </c>
      <c r="B30" s="818">
        <v>69495202</v>
      </c>
      <c r="C30" s="818">
        <v>0</v>
      </c>
      <c r="D30" s="818">
        <v>5000427.4000000004</v>
      </c>
      <c r="E30" s="818">
        <v>0</v>
      </c>
      <c r="F30" s="758">
        <f t="shared" si="0"/>
        <v>5000427.4000000004</v>
      </c>
      <c r="G30" s="818">
        <v>7311660.6399999997</v>
      </c>
      <c r="H30" s="758">
        <f t="shared" si="1"/>
        <v>0</v>
      </c>
      <c r="I30" s="758"/>
      <c r="J30" s="818">
        <v>57183113.960000001</v>
      </c>
      <c r="K30" s="818">
        <v>26780681.399999999</v>
      </c>
      <c r="L30" s="818">
        <v>0</v>
      </c>
      <c r="M30" s="818">
        <v>0</v>
      </c>
      <c r="N30" s="818">
        <v>0</v>
      </c>
    </row>
    <row r="31" spans="1:14" outlineLevel="2" x14ac:dyDescent="0.3">
      <c r="A31" t="s">
        <v>516</v>
      </c>
      <c r="B31" s="818">
        <v>7206003</v>
      </c>
      <c r="C31" s="818">
        <v>0</v>
      </c>
      <c r="D31" s="818">
        <v>846399.9</v>
      </c>
      <c r="E31" s="818">
        <v>0</v>
      </c>
      <c r="F31" s="758">
        <f t="shared" si="0"/>
        <v>846399.9</v>
      </c>
      <c r="G31" s="818">
        <v>350932.8</v>
      </c>
      <c r="H31" s="758">
        <f t="shared" si="1"/>
        <v>0</v>
      </c>
      <c r="I31" s="758"/>
      <c r="J31" s="818">
        <v>6008670.2999999998</v>
      </c>
      <c r="K31" s="818">
        <v>2516063.7400000002</v>
      </c>
      <c r="L31" s="818">
        <v>0</v>
      </c>
      <c r="M31" s="818">
        <v>0</v>
      </c>
      <c r="N31" s="818">
        <v>0</v>
      </c>
    </row>
    <row r="32" spans="1:14" outlineLevel="2" x14ac:dyDescent="0.3">
      <c r="A32" t="s">
        <v>517</v>
      </c>
      <c r="B32" s="818">
        <v>15000000</v>
      </c>
      <c r="C32" s="818">
        <v>0</v>
      </c>
      <c r="D32" s="818">
        <v>0</v>
      </c>
      <c r="E32" s="818">
        <v>0</v>
      </c>
      <c r="F32" s="758">
        <f t="shared" si="0"/>
        <v>0</v>
      </c>
      <c r="G32" s="818">
        <v>0</v>
      </c>
      <c r="H32" s="758">
        <f t="shared" si="1"/>
        <v>0</v>
      </c>
      <c r="I32" s="758"/>
      <c r="J32" s="818">
        <v>15000000</v>
      </c>
      <c r="K32" s="818">
        <v>0</v>
      </c>
      <c r="L32" s="818">
        <v>0</v>
      </c>
      <c r="M32" s="818">
        <v>0</v>
      </c>
      <c r="N32" s="818">
        <v>0</v>
      </c>
    </row>
    <row r="33" spans="1:14" outlineLevel="2" x14ac:dyDescent="0.3">
      <c r="A33" t="s">
        <v>520</v>
      </c>
      <c r="B33" s="818">
        <v>112231</v>
      </c>
      <c r="C33" s="818">
        <v>0</v>
      </c>
      <c r="D33" s="818">
        <v>85008.17</v>
      </c>
      <c r="E33" s="818">
        <v>0</v>
      </c>
      <c r="F33" s="758">
        <f t="shared" si="0"/>
        <v>85008.17</v>
      </c>
      <c r="G33" s="818">
        <v>27222.83</v>
      </c>
      <c r="H33" s="758">
        <f t="shared" si="1"/>
        <v>0</v>
      </c>
      <c r="I33" s="758"/>
      <c r="J33" s="818">
        <v>0</v>
      </c>
      <c r="K33" s="818">
        <v>0</v>
      </c>
      <c r="L33" s="818">
        <v>0</v>
      </c>
      <c r="M33" s="818">
        <v>0</v>
      </c>
      <c r="N33" s="818">
        <v>0</v>
      </c>
    </row>
    <row r="34" spans="1:14" outlineLevel="2" x14ac:dyDescent="0.3">
      <c r="A34" t="s">
        <v>521</v>
      </c>
      <c r="B34" s="818">
        <v>47176968</v>
      </c>
      <c r="C34" s="818">
        <v>0</v>
      </c>
      <c r="D34" s="818">
        <v>4069019.33</v>
      </c>
      <c r="E34" s="818">
        <v>0</v>
      </c>
      <c r="F34" s="758">
        <f t="shared" si="0"/>
        <v>4069019.33</v>
      </c>
      <c r="G34" s="818">
        <v>6933505.0099999998</v>
      </c>
      <c r="H34" s="758">
        <f t="shared" si="1"/>
        <v>0</v>
      </c>
      <c r="I34" s="758"/>
      <c r="J34" s="818">
        <v>36174443.659999996</v>
      </c>
      <c r="K34" s="818">
        <v>24264617.66</v>
      </c>
      <c r="L34" s="818">
        <v>0</v>
      </c>
      <c r="M34" s="818">
        <v>0</v>
      </c>
      <c r="N34" s="818">
        <v>0</v>
      </c>
    </row>
    <row r="35" spans="1:14" outlineLevel="2" x14ac:dyDescent="0.3">
      <c r="A35" t="s">
        <v>595</v>
      </c>
      <c r="B35" s="818">
        <v>92877092</v>
      </c>
      <c r="C35" s="818">
        <v>0</v>
      </c>
      <c r="D35" s="818">
        <v>10838707.48</v>
      </c>
      <c r="E35" s="818">
        <v>0</v>
      </c>
      <c r="F35" s="758">
        <f t="shared" si="0"/>
        <v>10838707.48</v>
      </c>
      <c r="G35" s="818">
        <v>17083208.920000002</v>
      </c>
      <c r="H35" s="758">
        <f t="shared" si="1"/>
        <v>0</v>
      </c>
      <c r="I35" s="758"/>
      <c r="J35" s="818">
        <v>64955175.600000001</v>
      </c>
      <c r="K35" s="818">
        <v>58694235.490000002</v>
      </c>
      <c r="L35" s="818">
        <v>0</v>
      </c>
      <c r="M35" s="818">
        <v>0</v>
      </c>
      <c r="N35" s="818">
        <v>0</v>
      </c>
    </row>
    <row r="36" spans="1:14" outlineLevel="2" x14ac:dyDescent="0.3">
      <c r="A36" t="s">
        <v>523</v>
      </c>
      <c r="B36" s="818">
        <v>54056032</v>
      </c>
      <c r="C36" s="818">
        <v>0</v>
      </c>
      <c r="D36" s="818">
        <v>0</v>
      </c>
      <c r="E36" s="818">
        <v>0</v>
      </c>
      <c r="F36" s="758">
        <f t="shared" si="0"/>
        <v>0</v>
      </c>
      <c r="G36" s="818">
        <v>0</v>
      </c>
      <c r="H36" s="758">
        <f t="shared" si="1"/>
        <v>0</v>
      </c>
      <c r="I36" s="758"/>
      <c r="J36" s="818">
        <v>54056032</v>
      </c>
      <c r="K36" s="818">
        <v>50000000.729999997</v>
      </c>
      <c r="L36" s="818">
        <v>0</v>
      </c>
      <c r="M36" s="818">
        <v>0</v>
      </c>
      <c r="N36" s="818">
        <v>0</v>
      </c>
    </row>
    <row r="37" spans="1:14" outlineLevel="2" x14ac:dyDescent="0.3">
      <c r="A37" t="s">
        <v>524</v>
      </c>
      <c r="B37" s="818">
        <v>25000000</v>
      </c>
      <c r="C37" s="818">
        <v>0</v>
      </c>
      <c r="D37" s="818">
        <v>5576444.9100000001</v>
      </c>
      <c r="E37" s="818">
        <v>0</v>
      </c>
      <c r="F37" s="758">
        <f t="shared" si="0"/>
        <v>5576444.9100000001</v>
      </c>
      <c r="G37" s="818">
        <v>11152889.82</v>
      </c>
      <c r="H37" s="758">
        <f t="shared" si="1"/>
        <v>0</v>
      </c>
      <c r="I37" s="758"/>
      <c r="J37" s="818">
        <v>8270665.2699999996</v>
      </c>
      <c r="K37" s="818">
        <v>8270665.2699999996</v>
      </c>
      <c r="L37" s="818">
        <v>0</v>
      </c>
      <c r="M37" s="818">
        <v>0</v>
      </c>
      <c r="N37" s="818">
        <v>0</v>
      </c>
    </row>
    <row r="38" spans="1:14" outlineLevel="2" x14ac:dyDescent="0.3">
      <c r="A38" t="s">
        <v>525</v>
      </c>
      <c r="B38" s="818">
        <v>13598565</v>
      </c>
      <c r="C38" s="818">
        <v>0</v>
      </c>
      <c r="D38" s="818">
        <v>5098335.47</v>
      </c>
      <c r="E38" s="818">
        <v>0</v>
      </c>
      <c r="F38" s="758">
        <f t="shared" si="0"/>
        <v>5098335.47</v>
      </c>
      <c r="G38" s="818">
        <v>5871751.2000000002</v>
      </c>
      <c r="H38" s="758">
        <f t="shared" si="1"/>
        <v>0</v>
      </c>
      <c r="I38" s="758"/>
      <c r="J38" s="818">
        <v>2628478.33</v>
      </c>
      <c r="K38" s="818">
        <v>423569.49</v>
      </c>
      <c r="L38" s="818">
        <v>0</v>
      </c>
      <c r="M38" s="818">
        <v>0</v>
      </c>
      <c r="N38" s="818">
        <v>0</v>
      </c>
    </row>
    <row r="39" spans="1:14" outlineLevel="2" x14ac:dyDescent="0.3">
      <c r="A39" t="s">
        <v>526</v>
      </c>
      <c r="B39" s="818">
        <v>222495</v>
      </c>
      <c r="C39" s="818">
        <v>0</v>
      </c>
      <c r="D39" s="818">
        <v>163927.1</v>
      </c>
      <c r="E39" s="818">
        <v>0</v>
      </c>
      <c r="F39" s="758">
        <f t="shared" si="0"/>
        <v>163927.1</v>
      </c>
      <c r="G39" s="818">
        <v>58567.9</v>
      </c>
      <c r="H39" s="758">
        <f t="shared" si="1"/>
        <v>0</v>
      </c>
      <c r="I39" s="758"/>
      <c r="J39" s="818">
        <v>0</v>
      </c>
      <c r="K39" s="818">
        <v>0</v>
      </c>
      <c r="L39" s="818">
        <v>0</v>
      </c>
      <c r="M39" s="818">
        <v>0</v>
      </c>
      <c r="N39" s="818">
        <v>0</v>
      </c>
    </row>
    <row r="40" spans="1:14" outlineLevel="2" x14ac:dyDescent="0.3">
      <c r="A40" t="s">
        <v>596</v>
      </c>
      <c r="B40" s="818">
        <v>52402000</v>
      </c>
      <c r="C40" s="818">
        <v>0</v>
      </c>
      <c r="D40" s="818">
        <v>1737065</v>
      </c>
      <c r="E40" s="818">
        <v>0</v>
      </c>
      <c r="F40" s="758">
        <f t="shared" si="0"/>
        <v>1737065</v>
      </c>
      <c r="G40" s="818">
        <v>2417435</v>
      </c>
      <c r="H40" s="758">
        <f t="shared" si="1"/>
        <v>0</v>
      </c>
      <c r="I40" s="758"/>
      <c r="J40" s="818">
        <v>48247500</v>
      </c>
      <c r="K40" s="818">
        <v>23647000</v>
      </c>
      <c r="L40" s="818">
        <v>0</v>
      </c>
      <c r="M40" s="818">
        <v>0</v>
      </c>
      <c r="N40" s="818">
        <v>0</v>
      </c>
    </row>
    <row r="41" spans="1:14" outlineLevel="2" x14ac:dyDescent="0.3">
      <c r="A41" t="s">
        <v>527</v>
      </c>
      <c r="B41" s="818">
        <v>1030000</v>
      </c>
      <c r="C41" s="818">
        <v>0</v>
      </c>
      <c r="D41" s="818">
        <v>31465</v>
      </c>
      <c r="E41" s="818">
        <v>0</v>
      </c>
      <c r="F41" s="758">
        <f t="shared" si="0"/>
        <v>31465</v>
      </c>
      <c r="G41" s="818">
        <v>150535</v>
      </c>
      <c r="H41" s="758">
        <f t="shared" si="1"/>
        <v>0</v>
      </c>
      <c r="I41" s="758"/>
      <c r="J41" s="818">
        <v>848000</v>
      </c>
      <c r="K41" s="818">
        <v>590500</v>
      </c>
      <c r="L41" s="818">
        <v>0</v>
      </c>
      <c r="M41" s="818">
        <v>0</v>
      </c>
      <c r="N41" s="818">
        <v>0</v>
      </c>
    </row>
    <row r="42" spans="1:14" outlineLevel="2" x14ac:dyDescent="0.3">
      <c r="A42" t="s">
        <v>528</v>
      </c>
      <c r="B42" s="818">
        <v>12372000</v>
      </c>
      <c r="C42" s="818">
        <v>0</v>
      </c>
      <c r="D42" s="818">
        <v>1705600</v>
      </c>
      <c r="E42" s="818">
        <v>0</v>
      </c>
      <c r="F42" s="758">
        <f t="shared" si="0"/>
        <v>1705600</v>
      </c>
      <c r="G42" s="818">
        <v>2266900</v>
      </c>
      <c r="H42" s="758">
        <f t="shared" si="1"/>
        <v>0</v>
      </c>
      <c r="I42" s="758"/>
      <c r="J42" s="818">
        <v>8399500</v>
      </c>
      <c r="K42" s="818">
        <v>3056500</v>
      </c>
      <c r="L42" s="818">
        <v>0</v>
      </c>
      <c r="M42" s="818">
        <v>0</v>
      </c>
      <c r="N42" s="818">
        <v>0</v>
      </c>
    </row>
    <row r="43" spans="1:14" outlineLevel="2" x14ac:dyDescent="0.3">
      <c r="A43" t="s">
        <v>529</v>
      </c>
      <c r="B43" s="818">
        <v>19000000</v>
      </c>
      <c r="C43" s="818">
        <v>0</v>
      </c>
      <c r="D43" s="818">
        <v>0</v>
      </c>
      <c r="E43" s="818">
        <v>0</v>
      </c>
      <c r="F43" s="758">
        <f t="shared" si="0"/>
        <v>0</v>
      </c>
      <c r="G43" s="818">
        <v>0</v>
      </c>
      <c r="H43" s="758">
        <f t="shared" si="1"/>
        <v>0</v>
      </c>
      <c r="I43" s="758"/>
      <c r="J43" s="818">
        <v>19000000</v>
      </c>
      <c r="K43" s="818">
        <v>10000000</v>
      </c>
      <c r="L43" s="818">
        <v>0</v>
      </c>
      <c r="M43" s="818">
        <v>0</v>
      </c>
      <c r="N43" s="818">
        <v>0</v>
      </c>
    </row>
    <row r="44" spans="1:14" outlineLevel="2" x14ac:dyDescent="0.3">
      <c r="A44" t="s">
        <v>530</v>
      </c>
      <c r="B44" s="818">
        <v>20000000</v>
      </c>
      <c r="C44" s="818">
        <v>0</v>
      </c>
      <c r="D44" s="818">
        <v>0</v>
      </c>
      <c r="E44" s="818">
        <v>0</v>
      </c>
      <c r="F44" s="758">
        <f t="shared" si="0"/>
        <v>0</v>
      </c>
      <c r="G44" s="818">
        <v>0</v>
      </c>
      <c r="H44" s="758">
        <f t="shared" si="1"/>
        <v>0</v>
      </c>
      <c r="I44" s="758"/>
      <c r="J44" s="818">
        <v>20000000</v>
      </c>
      <c r="K44" s="818">
        <v>10000000</v>
      </c>
      <c r="L44" s="818">
        <v>0</v>
      </c>
      <c r="M44" s="818">
        <v>0</v>
      </c>
      <c r="N44" s="818">
        <v>0</v>
      </c>
    </row>
    <row r="45" spans="1:14" outlineLevel="2" x14ac:dyDescent="0.3">
      <c r="A45" t="s">
        <v>597</v>
      </c>
      <c r="B45" s="818">
        <v>15149596</v>
      </c>
      <c r="C45" s="818">
        <v>0</v>
      </c>
      <c r="D45" s="818">
        <v>2971027</v>
      </c>
      <c r="E45" s="818">
        <v>0</v>
      </c>
      <c r="F45" s="758">
        <f t="shared" si="0"/>
        <v>2971027</v>
      </c>
      <c r="G45" s="818">
        <v>11164633.560000001</v>
      </c>
      <c r="H45" s="758">
        <f t="shared" si="1"/>
        <v>0</v>
      </c>
      <c r="I45" s="758"/>
      <c r="J45" s="818">
        <v>1013935.44</v>
      </c>
      <c r="K45" s="818">
        <v>0</v>
      </c>
      <c r="L45" s="818">
        <v>0</v>
      </c>
      <c r="M45" s="818">
        <v>0</v>
      </c>
      <c r="N45" s="818">
        <v>0</v>
      </c>
    </row>
    <row r="46" spans="1:14" outlineLevel="2" x14ac:dyDescent="0.3">
      <c r="A46" t="s">
        <v>531</v>
      </c>
      <c r="B46" s="818">
        <v>15149596</v>
      </c>
      <c r="C46" s="818">
        <v>0</v>
      </c>
      <c r="D46" s="818">
        <v>2971027</v>
      </c>
      <c r="E46" s="818">
        <v>0</v>
      </c>
      <c r="F46" s="758">
        <f t="shared" si="0"/>
        <v>2971027</v>
      </c>
      <c r="G46" s="818">
        <v>11164633.560000001</v>
      </c>
      <c r="H46" s="758">
        <f t="shared" si="1"/>
        <v>0</v>
      </c>
      <c r="I46" s="758"/>
      <c r="J46" s="818">
        <v>1013935.44</v>
      </c>
      <c r="K46" s="818">
        <v>0</v>
      </c>
      <c r="L46" s="818">
        <v>0</v>
      </c>
      <c r="M46" s="818">
        <v>0</v>
      </c>
      <c r="N46" s="818">
        <v>0</v>
      </c>
    </row>
    <row r="47" spans="1:14" outlineLevel="2" x14ac:dyDescent="0.3">
      <c r="A47" t="s">
        <v>598</v>
      </c>
      <c r="B47" s="818">
        <v>1100000</v>
      </c>
      <c r="C47" s="818">
        <v>0</v>
      </c>
      <c r="D47" s="818">
        <v>0</v>
      </c>
      <c r="E47" s="818">
        <v>0</v>
      </c>
      <c r="F47" s="758">
        <f t="shared" si="0"/>
        <v>0</v>
      </c>
      <c r="G47" s="818">
        <v>0</v>
      </c>
      <c r="H47" s="758">
        <f t="shared" si="1"/>
        <v>0</v>
      </c>
      <c r="I47" s="758"/>
      <c r="J47" s="818">
        <v>1100000</v>
      </c>
      <c r="K47" s="818">
        <v>1100000</v>
      </c>
      <c r="L47" s="818">
        <v>0</v>
      </c>
      <c r="M47" s="818">
        <v>0</v>
      </c>
      <c r="N47" s="818">
        <v>0</v>
      </c>
    </row>
    <row r="48" spans="1:14" outlineLevel="2" x14ac:dyDescent="0.3">
      <c r="A48" t="s">
        <v>532</v>
      </c>
      <c r="B48" s="818">
        <v>1100000</v>
      </c>
      <c r="C48" s="818">
        <v>0</v>
      </c>
      <c r="D48" s="818">
        <v>0</v>
      </c>
      <c r="E48" s="818">
        <v>0</v>
      </c>
      <c r="F48" s="758">
        <f t="shared" si="0"/>
        <v>0</v>
      </c>
      <c r="G48" s="818">
        <v>0</v>
      </c>
      <c r="H48" s="758">
        <f t="shared" si="1"/>
        <v>0</v>
      </c>
      <c r="I48" s="758"/>
      <c r="J48" s="818">
        <v>1100000</v>
      </c>
      <c r="K48" s="818">
        <v>1100000</v>
      </c>
      <c r="L48" s="818">
        <v>0</v>
      </c>
      <c r="M48" s="818">
        <v>0</v>
      </c>
      <c r="N48" s="818">
        <v>0</v>
      </c>
    </row>
    <row r="49" spans="1:14" outlineLevel="2" x14ac:dyDescent="0.3">
      <c r="A49" t="s">
        <v>599</v>
      </c>
      <c r="B49" s="818">
        <v>52972887</v>
      </c>
      <c r="C49" s="818">
        <v>0</v>
      </c>
      <c r="D49" s="818">
        <v>24029500.75</v>
      </c>
      <c r="E49" s="818">
        <v>0</v>
      </c>
      <c r="F49" s="758">
        <f t="shared" si="0"/>
        <v>24029500.75</v>
      </c>
      <c r="G49" s="818">
        <v>15148294.310000001</v>
      </c>
      <c r="H49" s="758">
        <f t="shared" si="1"/>
        <v>0</v>
      </c>
      <c r="I49" s="758"/>
      <c r="J49" s="818">
        <v>13795091.939999999</v>
      </c>
      <c r="K49" s="818">
        <v>4133591.94</v>
      </c>
      <c r="L49" s="818">
        <v>0</v>
      </c>
      <c r="M49" s="818">
        <v>0</v>
      </c>
      <c r="N49" s="818">
        <v>0</v>
      </c>
    </row>
    <row r="50" spans="1:14" outlineLevel="2" x14ac:dyDescent="0.3">
      <c r="A50" t="s">
        <v>535</v>
      </c>
      <c r="B50" s="818">
        <v>7794000</v>
      </c>
      <c r="C50" s="818">
        <v>0</v>
      </c>
      <c r="D50" s="818">
        <v>3439101.92</v>
      </c>
      <c r="E50" s="818">
        <v>0</v>
      </c>
      <c r="F50" s="758">
        <f t="shared" si="0"/>
        <v>3439101.92</v>
      </c>
      <c r="G50" s="818">
        <v>4350746.33</v>
      </c>
      <c r="H50" s="758">
        <f t="shared" si="1"/>
        <v>0</v>
      </c>
      <c r="I50" s="758"/>
      <c r="J50" s="818">
        <v>4151.75</v>
      </c>
      <c r="K50" s="818">
        <v>4151.75</v>
      </c>
      <c r="L50" s="818">
        <v>0</v>
      </c>
      <c r="M50" s="818">
        <v>0</v>
      </c>
      <c r="N50" s="818">
        <v>0</v>
      </c>
    </row>
    <row r="51" spans="1:14" outlineLevel="2" x14ac:dyDescent="0.3">
      <c r="A51" t="s">
        <v>536</v>
      </c>
      <c r="B51" s="818">
        <v>4404572</v>
      </c>
      <c r="C51" s="818">
        <v>0</v>
      </c>
      <c r="D51" s="818">
        <v>791798.83</v>
      </c>
      <c r="E51" s="818">
        <v>0</v>
      </c>
      <c r="F51" s="758">
        <f t="shared" si="0"/>
        <v>791798.83</v>
      </c>
      <c r="G51" s="818">
        <v>1429486.33</v>
      </c>
      <c r="H51" s="758">
        <f t="shared" si="1"/>
        <v>0</v>
      </c>
      <c r="I51" s="758"/>
      <c r="J51" s="818">
        <v>2183286.84</v>
      </c>
      <c r="K51" s="818">
        <v>2183286.84</v>
      </c>
      <c r="L51" s="818">
        <v>0</v>
      </c>
      <c r="M51" s="818">
        <v>0</v>
      </c>
      <c r="N51" s="818">
        <v>0</v>
      </c>
    </row>
    <row r="52" spans="1:14" outlineLevel="2" x14ac:dyDescent="0.3">
      <c r="A52" t="s">
        <v>538</v>
      </c>
      <c r="B52" s="818">
        <v>40774315</v>
      </c>
      <c r="C52" s="818">
        <v>0</v>
      </c>
      <c r="D52" s="818">
        <v>19798600</v>
      </c>
      <c r="E52" s="818">
        <v>0</v>
      </c>
      <c r="F52" s="758">
        <f t="shared" si="0"/>
        <v>19798600</v>
      </c>
      <c r="G52" s="818">
        <v>9368061.6500000004</v>
      </c>
      <c r="H52" s="758">
        <f t="shared" si="1"/>
        <v>0</v>
      </c>
      <c r="I52" s="758"/>
      <c r="J52" s="818">
        <v>11607653.35</v>
      </c>
      <c r="K52" s="818">
        <v>1946153.35</v>
      </c>
      <c r="L52" s="818">
        <v>0</v>
      </c>
      <c r="M52" s="818">
        <v>0</v>
      </c>
      <c r="N52" s="818">
        <v>0</v>
      </c>
    </row>
    <row r="53" spans="1:14" outlineLevel="2" x14ac:dyDescent="0.3">
      <c r="A53" t="s">
        <v>600</v>
      </c>
      <c r="B53" s="818">
        <v>501600</v>
      </c>
      <c r="C53" s="818">
        <v>0</v>
      </c>
      <c r="D53" s="818">
        <v>0</v>
      </c>
      <c r="E53" s="818">
        <v>0</v>
      </c>
      <c r="F53" s="758">
        <f t="shared" si="0"/>
        <v>0</v>
      </c>
      <c r="G53" s="818">
        <v>0</v>
      </c>
      <c r="H53" s="758">
        <f t="shared" si="1"/>
        <v>0</v>
      </c>
      <c r="I53" s="758"/>
      <c r="J53" s="818">
        <v>501600</v>
      </c>
      <c r="K53" s="818">
        <v>501600</v>
      </c>
      <c r="L53" s="818">
        <v>0</v>
      </c>
      <c r="M53" s="818">
        <v>0</v>
      </c>
      <c r="N53" s="818">
        <v>0</v>
      </c>
    </row>
    <row r="54" spans="1:14" outlineLevel="2" x14ac:dyDescent="0.3">
      <c r="A54" t="s">
        <v>730</v>
      </c>
      <c r="B54" s="818">
        <v>10000</v>
      </c>
      <c r="C54" s="818">
        <v>0</v>
      </c>
      <c r="D54" s="818">
        <v>0</v>
      </c>
      <c r="E54" s="818">
        <v>0</v>
      </c>
      <c r="F54" s="758">
        <f t="shared" si="0"/>
        <v>0</v>
      </c>
      <c r="G54" s="818">
        <v>0</v>
      </c>
      <c r="H54" s="758">
        <f t="shared" si="1"/>
        <v>0</v>
      </c>
      <c r="I54" s="758"/>
      <c r="J54" s="818">
        <v>10000</v>
      </c>
      <c r="K54" s="818">
        <v>10000</v>
      </c>
      <c r="L54" s="818">
        <v>0</v>
      </c>
      <c r="M54" s="818">
        <v>0</v>
      </c>
      <c r="N54" s="818">
        <v>0</v>
      </c>
    </row>
    <row r="55" spans="1:14" outlineLevel="2" x14ac:dyDescent="0.3">
      <c r="A55" t="s">
        <v>601</v>
      </c>
      <c r="B55" s="818">
        <v>491600</v>
      </c>
      <c r="C55" s="818">
        <v>0</v>
      </c>
      <c r="D55" s="818">
        <v>0</v>
      </c>
      <c r="E55" s="818">
        <v>0</v>
      </c>
      <c r="F55" s="758">
        <f t="shared" si="0"/>
        <v>0</v>
      </c>
      <c r="G55" s="818">
        <v>0</v>
      </c>
      <c r="H55" s="758">
        <f t="shared" si="1"/>
        <v>0</v>
      </c>
      <c r="I55" s="758"/>
      <c r="J55" s="818">
        <v>491600</v>
      </c>
      <c r="K55" s="818">
        <v>491600</v>
      </c>
      <c r="L55" s="818">
        <v>0</v>
      </c>
      <c r="M55" s="818">
        <v>0</v>
      </c>
      <c r="N55" s="818">
        <v>0</v>
      </c>
    </row>
    <row r="56" spans="1:14" outlineLevel="2" x14ac:dyDescent="0.3">
      <c r="A56" t="s">
        <v>602</v>
      </c>
      <c r="B56" s="818">
        <v>15584399</v>
      </c>
      <c r="C56" s="818">
        <v>1968979.54</v>
      </c>
      <c r="D56" s="818">
        <v>1650208.96</v>
      </c>
      <c r="E56" s="818">
        <v>0</v>
      </c>
      <c r="F56" s="758">
        <f t="shared" si="0"/>
        <v>3619188.5</v>
      </c>
      <c r="G56" s="818">
        <v>4253566.3099999996</v>
      </c>
      <c r="H56" s="758">
        <f t="shared" si="1"/>
        <v>0</v>
      </c>
      <c r="I56" s="758"/>
      <c r="J56" s="818">
        <v>7711644.1900000004</v>
      </c>
      <c r="K56" s="818">
        <v>6229632.2599999998</v>
      </c>
      <c r="L56" s="818">
        <v>0</v>
      </c>
      <c r="M56" s="818">
        <v>0</v>
      </c>
      <c r="N56" s="818">
        <v>0</v>
      </c>
    </row>
    <row r="57" spans="1:14" outlineLevel="2" x14ac:dyDescent="0.3">
      <c r="A57" t="s">
        <v>603</v>
      </c>
      <c r="B57" s="818">
        <v>9955328</v>
      </c>
      <c r="C57" s="818">
        <v>0</v>
      </c>
      <c r="D57" s="818">
        <v>1515474</v>
      </c>
      <c r="E57" s="818">
        <v>0</v>
      </c>
      <c r="F57" s="758">
        <f t="shared" si="0"/>
        <v>1515474</v>
      </c>
      <c r="G57" s="818">
        <v>2201022</v>
      </c>
      <c r="H57" s="758">
        <f t="shared" si="1"/>
        <v>0</v>
      </c>
      <c r="I57" s="758"/>
      <c r="J57" s="818">
        <v>6238832</v>
      </c>
      <c r="K57" s="818">
        <v>5000000</v>
      </c>
      <c r="L57" s="818">
        <v>0</v>
      </c>
      <c r="M57" s="818">
        <v>0</v>
      </c>
      <c r="N57" s="818">
        <v>0</v>
      </c>
    </row>
    <row r="58" spans="1:14" outlineLevel="2" x14ac:dyDescent="0.3">
      <c r="A58" t="s">
        <v>540</v>
      </c>
      <c r="B58" s="818">
        <v>9955328</v>
      </c>
      <c r="C58" s="818">
        <v>0</v>
      </c>
      <c r="D58" s="818">
        <v>1515474</v>
      </c>
      <c r="E58" s="818">
        <v>0</v>
      </c>
      <c r="F58" s="758">
        <f t="shared" si="0"/>
        <v>1515474</v>
      </c>
      <c r="G58" s="818">
        <v>2201022</v>
      </c>
      <c r="H58" s="758">
        <f t="shared" si="1"/>
        <v>0</v>
      </c>
      <c r="I58" s="758"/>
      <c r="J58" s="818">
        <v>6238832</v>
      </c>
      <c r="K58" s="818">
        <v>5000000</v>
      </c>
      <c r="L58" s="818">
        <v>0</v>
      </c>
      <c r="M58" s="818">
        <v>0</v>
      </c>
      <c r="N58" s="818">
        <v>0</v>
      </c>
    </row>
    <row r="59" spans="1:14" outlineLevel="2" x14ac:dyDescent="0.3">
      <c r="A59" t="s">
        <v>604</v>
      </c>
      <c r="B59" s="818">
        <v>2175000</v>
      </c>
      <c r="C59" s="818">
        <v>1968979.54</v>
      </c>
      <c r="D59" s="818">
        <v>0</v>
      </c>
      <c r="E59" s="818">
        <v>0</v>
      </c>
      <c r="F59" s="758">
        <f t="shared" si="0"/>
        <v>1968979.54</v>
      </c>
      <c r="G59" s="818">
        <v>0</v>
      </c>
      <c r="H59" s="758">
        <f t="shared" si="1"/>
        <v>0</v>
      </c>
      <c r="I59" s="758"/>
      <c r="J59" s="818">
        <v>206020.46</v>
      </c>
      <c r="K59" s="818">
        <v>206020.46</v>
      </c>
      <c r="L59" s="818">
        <v>0</v>
      </c>
      <c r="M59" s="818">
        <v>0</v>
      </c>
      <c r="N59" s="818">
        <v>0</v>
      </c>
    </row>
    <row r="60" spans="1:14" outlineLevel="2" x14ac:dyDescent="0.3">
      <c r="A60" t="s">
        <v>545</v>
      </c>
      <c r="B60" s="818">
        <v>2175000</v>
      </c>
      <c r="C60" s="818">
        <v>1968979.54</v>
      </c>
      <c r="D60" s="818">
        <v>0</v>
      </c>
      <c r="E60" s="818">
        <v>0</v>
      </c>
      <c r="F60" s="758">
        <f t="shared" si="0"/>
        <v>1968979.54</v>
      </c>
      <c r="G60" s="818">
        <v>0</v>
      </c>
      <c r="H60" s="758">
        <f t="shared" si="1"/>
        <v>0</v>
      </c>
      <c r="I60" s="758"/>
      <c r="J60" s="818">
        <v>206020.46</v>
      </c>
      <c r="K60" s="818">
        <v>206020.46</v>
      </c>
      <c r="L60" s="818">
        <v>0</v>
      </c>
      <c r="M60" s="818">
        <v>0</v>
      </c>
      <c r="N60" s="818">
        <v>0</v>
      </c>
    </row>
    <row r="61" spans="1:14" outlineLevel="2" x14ac:dyDescent="0.3">
      <c r="A61" t="s">
        <v>605</v>
      </c>
      <c r="B61" s="818">
        <v>510871</v>
      </c>
      <c r="C61" s="818">
        <v>0</v>
      </c>
      <c r="D61" s="818">
        <v>0</v>
      </c>
      <c r="E61" s="818">
        <v>0</v>
      </c>
      <c r="F61" s="758">
        <f t="shared" si="0"/>
        <v>0</v>
      </c>
      <c r="G61" s="818">
        <v>0</v>
      </c>
      <c r="H61" s="758">
        <f t="shared" si="1"/>
        <v>0</v>
      </c>
      <c r="I61" s="758"/>
      <c r="J61" s="818">
        <v>510871</v>
      </c>
      <c r="K61" s="818">
        <v>510871</v>
      </c>
      <c r="L61" s="818">
        <v>0</v>
      </c>
      <c r="M61" s="818">
        <v>0</v>
      </c>
      <c r="N61" s="818">
        <v>0</v>
      </c>
    </row>
    <row r="62" spans="1:14" outlineLevel="2" x14ac:dyDescent="0.3">
      <c r="A62" t="s">
        <v>547</v>
      </c>
      <c r="B62" s="818">
        <v>510871</v>
      </c>
      <c r="C62" s="818">
        <v>0</v>
      </c>
      <c r="D62" s="818">
        <v>0</v>
      </c>
      <c r="E62" s="818">
        <v>0</v>
      </c>
      <c r="F62" s="758">
        <f t="shared" ref="F62:F91" si="2">SUM(C62:E62)</f>
        <v>0</v>
      </c>
      <c r="G62" s="818">
        <v>0</v>
      </c>
      <c r="H62" s="758">
        <f t="shared" si="1"/>
        <v>0</v>
      </c>
      <c r="I62" s="758"/>
      <c r="J62" s="818">
        <v>510871</v>
      </c>
      <c r="K62" s="818">
        <v>510871</v>
      </c>
      <c r="L62" s="818">
        <v>0</v>
      </c>
      <c r="M62" s="818">
        <v>0</v>
      </c>
      <c r="N62" s="818">
        <v>0</v>
      </c>
    </row>
    <row r="63" spans="1:14" outlineLevel="2" x14ac:dyDescent="0.3">
      <c r="A63" t="s">
        <v>606</v>
      </c>
      <c r="B63" s="818">
        <v>2943200</v>
      </c>
      <c r="C63" s="818">
        <v>0</v>
      </c>
      <c r="D63" s="818">
        <v>134734.96</v>
      </c>
      <c r="E63" s="818">
        <v>0</v>
      </c>
      <c r="F63" s="758">
        <f t="shared" si="2"/>
        <v>134734.96</v>
      </c>
      <c r="G63" s="818">
        <v>2052544.31</v>
      </c>
      <c r="H63" s="758">
        <f t="shared" si="1"/>
        <v>0</v>
      </c>
      <c r="I63" s="758"/>
      <c r="J63" s="818">
        <v>755920.73</v>
      </c>
      <c r="K63" s="818">
        <v>512740.8</v>
      </c>
      <c r="L63" s="818">
        <v>0</v>
      </c>
      <c r="M63" s="818">
        <v>0</v>
      </c>
      <c r="N63" s="818">
        <v>0</v>
      </c>
    </row>
    <row r="64" spans="1:14" outlineLevel="2" x14ac:dyDescent="0.3">
      <c r="A64" t="s">
        <v>548</v>
      </c>
      <c r="B64" s="818">
        <v>393280</v>
      </c>
      <c r="C64" s="818">
        <v>0</v>
      </c>
      <c r="D64" s="818">
        <v>112751.39</v>
      </c>
      <c r="E64" s="818">
        <v>0</v>
      </c>
      <c r="F64" s="758">
        <f t="shared" si="2"/>
        <v>112751.39</v>
      </c>
      <c r="G64" s="818">
        <v>120293.47</v>
      </c>
      <c r="H64" s="758">
        <f t="shared" ref="H64:H91" si="3">SUM(L64:N64)</f>
        <v>0</v>
      </c>
      <c r="I64" s="758"/>
      <c r="J64" s="818">
        <v>160235.14000000001</v>
      </c>
      <c r="K64" s="818">
        <v>113695.21</v>
      </c>
      <c r="L64" s="818">
        <v>0</v>
      </c>
      <c r="M64" s="818">
        <v>0</v>
      </c>
      <c r="N64" s="818">
        <v>0</v>
      </c>
    </row>
    <row r="65" spans="1:14" outlineLevel="2" x14ac:dyDescent="0.3">
      <c r="A65" t="s">
        <v>549</v>
      </c>
      <c r="B65" s="818">
        <v>589920</v>
      </c>
      <c r="C65" s="818">
        <v>0</v>
      </c>
      <c r="D65" s="818">
        <v>21983.57</v>
      </c>
      <c r="E65" s="818">
        <v>0</v>
      </c>
      <c r="F65" s="758">
        <f t="shared" si="2"/>
        <v>21983.57</v>
      </c>
      <c r="G65" s="818">
        <v>10820.74</v>
      </c>
      <c r="H65" s="758">
        <f t="shared" si="3"/>
        <v>0</v>
      </c>
      <c r="I65" s="758"/>
      <c r="J65" s="818">
        <v>557115.68999999994</v>
      </c>
      <c r="K65" s="818">
        <v>360475.69</v>
      </c>
      <c r="L65" s="818">
        <v>0</v>
      </c>
      <c r="M65" s="818">
        <v>0</v>
      </c>
      <c r="N65" s="818">
        <v>0</v>
      </c>
    </row>
    <row r="66" spans="1:14" outlineLevel="2" x14ac:dyDescent="0.3">
      <c r="A66" t="s">
        <v>551</v>
      </c>
      <c r="B66" s="818">
        <v>1960000</v>
      </c>
      <c r="C66" s="818">
        <v>0</v>
      </c>
      <c r="D66" s="818">
        <v>0</v>
      </c>
      <c r="E66" s="818">
        <v>0</v>
      </c>
      <c r="F66" s="758">
        <f t="shared" si="2"/>
        <v>0</v>
      </c>
      <c r="G66" s="818">
        <v>1921430.1</v>
      </c>
      <c r="H66" s="758">
        <f t="shared" si="3"/>
        <v>0</v>
      </c>
      <c r="I66" s="758"/>
      <c r="J66" s="818">
        <v>38569.9</v>
      </c>
      <c r="K66" s="818">
        <v>38569.9</v>
      </c>
      <c r="L66" s="818">
        <v>0</v>
      </c>
      <c r="M66" s="818">
        <v>0</v>
      </c>
      <c r="N66" s="818">
        <v>0</v>
      </c>
    </row>
    <row r="67" spans="1:14" outlineLevel="2" x14ac:dyDescent="0.3">
      <c r="A67" t="s">
        <v>610</v>
      </c>
      <c r="B67" s="818">
        <v>1813262938</v>
      </c>
      <c r="C67" s="818">
        <v>0</v>
      </c>
      <c r="D67" s="818">
        <v>392309272.41000003</v>
      </c>
      <c r="E67" s="818">
        <v>0</v>
      </c>
      <c r="F67" s="758">
        <f t="shared" si="2"/>
        <v>392309272.41000003</v>
      </c>
      <c r="G67" s="818">
        <v>942089348.92999995</v>
      </c>
      <c r="H67" s="758">
        <f t="shared" si="3"/>
        <v>0</v>
      </c>
      <c r="I67" s="758"/>
      <c r="J67" s="818">
        <v>478864316.66000003</v>
      </c>
      <c r="K67" s="818">
        <v>70698490.260000005</v>
      </c>
      <c r="L67" s="818">
        <v>0</v>
      </c>
      <c r="M67" s="818">
        <v>0</v>
      </c>
      <c r="N67" s="818">
        <v>0</v>
      </c>
    </row>
    <row r="68" spans="1:14" outlineLevel="2" x14ac:dyDescent="0.3">
      <c r="A68" t="s">
        <v>611</v>
      </c>
      <c r="B68" s="818">
        <v>1682906485.1400001</v>
      </c>
      <c r="C68" s="818">
        <v>0</v>
      </c>
      <c r="D68" s="818">
        <v>378122585.13999999</v>
      </c>
      <c r="E68" s="818">
        <v>0</v>
      </c>
      <c r="F68" s="758">
        <f t="shared" si="2"/>
        <v>378122585.13999999</v>
      </c>
      <c r="G68" s="818">
        <v>932018069.70000005</v>
      </c>
      <c r="H68" s="758">
        <f t="shared" si="3"/>
        <v>0</v>
      </c>
      <c r="I68" s="758"/>
      <c r="J68" s="818">
        <v>372765830.30000001</v>
      </c>
      <c r="K68" s="818">
        <v>3.9</v>
      </c>
      <c r="L68" s="818">
        <v>0</v>
      </c>
      <c r="M68" s="818">
        <v>0</v>
      </c>
      <c r="N68" s="818">
        <v>0</v>
      </c>
    </row>
    <row r="69" spans="1:14" outlineLevel="2" x14ac:dyDescent="0.3">
      <c r="A69" t="s">
        <v>577</v>
      </c>
      <c r="B69" s="818">
        <v>25922233</v>
      </c>
      <c r="C69" s="818">
        <v>0</v>
      </c>
      <c r="D69" s="818">
        <v>12952352.75</v>
      </c>
      <c r="E69" s="818">
        <v>0</v>
      </c>
      <c r="F69" s="758">
        <f t="shared" si="2"/>
        <v>12952352.75</v>
      </c>
      <c r="G69" s="818">
        <v>12676107.25</v>
      </c>
      <c r="H69" s="758">
        <f t="shared" si="3"/>
        <v>0</v>
      </c>
      <c r="I69" s="758"/>
      <c r="J69" s="818">
        <v>293773</v>
      </c>
      <c r="K69" s="818">
        <v>0</v>
      </c>
      <c r="L69" s="818">
        <v>0</v>
      </c>
      <c r="M69" s="818">
        <v>0</v>
      </c>
      <c r="N69" s="818">
        <v>0</v>
      </c>
    </row>
    <row r="70" spans="1:14" outlineLevel="2" x14ac:dyDescent="0.3">
      <c r="A70" t="s">
        <v>297</v>
      </c>
      <c r="B70" s="818">
        <v>32400000</v>
      </c>
      <c r="C70" s="818">
        <v>0</v>
      </c>
      <c r="D70" s="818">
        <v>8200000</v>
      </c>
      <c r="E70" s="818">
        <v>0</v>
      </c>
      <c r="F70" s="758">
        <f t="shared" si="2"/>
        <v>8200000</v>
      </c>
      <c r="G70" s="818">
        <v>16200000</v>
      </c>
      <c r="H70" s="758">
        <f t="shared" si="3"/>
        <v>0</v>
      </c>
      <c r="I70" s="758"/>
      <c r="J70" s="818">
        <v>8000000</v>
      </c>
      <c r="K70" s="818">
        <v>0</v>
      </c>
      <c r="L70" s="818">
        <v>0</v>
      </c>
      <c r="M70" s="818">
        <v>0</v>
      </c>
      <c r="N70" s="818">
        <v>0</v>
      </c>
    </row>
    <row r="71" spans="1:14" outlineLevel="2" x14ac:dyDescent="0.3">
      <c r="A71" t="s">
        <v>479</v>
      </c>
      <c r="B71" s="818">
        <v>4127744</v>
      </c>
      <c r="C71" s="818">
        <v>0</v>
      </c>
      <c r="D71" s="818">
        <v>2009168.51</v>
      </c>
      <c r="E71" s="818">
        <v>0</v>
      </c>
      <c r="F71" s="758">
        <f t="shared" si="2"/>
        <v>2009168.51</v>
      </c>
      <c r="G71" s="818">
        <v>2071796.49</v>
      </c>
      <c r="H71" s="758">
        <f t="shared" si="3"/>
        <v>0</v>
      </c>
      <c r="I71" s="758"/>
      <c r="J71" s="818">
        <v>46779</v>
      </c>
      <c r="K71" s="818">
        <v>0</v>
      </c>
      <c r="L71" s="818">
        <v>0</v>
      </c>
      <c r="M71" s="818">
        <v>0</v>
      </c>
      <c r="N71" s="818">
        <v>0</v>
      </c>
    </row>
    <row r="72" spans="1:14" outlineLevel="2" x14ac:dyDescent="0.3">
      <c r="A72" t="s">
        <v>299</v>
      </c>
      <c r="B72" s="818">
        <v>98165185</v>
      </c>
      <c r="C72" s="818">
        <v>0</v>
      </c>
      <c r="D72" s="818">
        <v>41336258.57</v>
      </c>
      <c r="E72" s="818">
        <v>0</v>
      </c>
      <c r="F72" s="758">
        <f t="shared" si="2"/>
        <v>41336258.57</v>
      </c>
      <c r="G72" s="818">
        <v>49022762.43</v>
      </c>
      <c r="H72" s="758">
        <f t="shared" si="3"/>
        <v>0</v>
      </c>
      <c r="I72" s="758"/>
      <c r="J72" s="818">
        <v>7806164</v>
      </c>
      <c r="K72" s="818">
        <v>0.9</v>
      </c>
      <c r="L72" s="818">
        <v>0</v>
      </c>
      <c r="M72" s="818">
        <v>0</v>
      </c>
      <c r="N72" s="818">
        <v>0</v>
      </c>
    </row>
    <row r="73" spans="1:14" outlineLevel="2" x14ac:dyDescent="0.3">
      <c r="A73" t="s">
        <v>301</v>
      </c>
      <c r="B73" s="818">
        <v>1121652427</v>
      </c>
      <c r="C73" s="818">
        <v>0</v>
      </c>
      <c r="D73" s="818">
        <v>267416276.47999999</v>
      </c>
      <c r="E73" s="818">
        <v>0</v>
      </c>
      <c r="F73" s="758">
        <f t="shared" si="2"/>
        <v>267416276.47999999</v>
      </c>
      <c r="G73" s="818">
        <v>573823043.76999998</v>
      </c>
      <c r="H73" s="758">
        <f t="shared" si="3"/>
        <v>0</v>
      </c>
      <c r="I73" s="758"/>
      <c r="J73" s="818">
        <v>280413106.75</v>
      </c>
      <c r="K73" s="818">
        <v>0</v>
      </c>
      <c r="L73" s="818">
        <v>0</v>
      </c>
      <c r="M73" s="818">
        <v>0</v>
      </c>
      <c r="N73" s="818">
        <v>0</v>
      </c>
    </row>
    <row r="74" spans="1:14" outlineLevel="2" x14ac:dyDescent="0.3">
      <c r="A74" t="s">
        <v>302</v>
      </c>
      <c r="B74" s="818">
        <v>219239734.13999999</v>
      </c>
      <c r="C74" s="818">
        <v>0</v>
      </c>
      <c r="D74" s="818">
        <v>13543601.720000001</v>
      </c>
      <c r="E74" s="818">
        <v>0</v>
      </c>
      <c r="F74" s="758">
        <f t="shared" si="2"/>
        <v>13543601.720000001</v>
      </c>
      <c r="G74" s="818">
        <v>174541196.36000001</v>
      </c>
      <c r="H74" s="758">
        <f t="shared" si="3"/>
        <v>0</v>
      </c>
      <c r="I74" s="758"/>
      <c r="J74" s="818">
        <v>31154936.059999999</v>
      </c>
      <c r="K74" s="818">
        <v>3</v>
      </c>
      <c r="L74" s="818">
        <v>0</v>
      </c>
      <c r="M74" s="818">
        <v>0</v>
      </c>
      <c r="N74" s="818">
        <v>0</v>
      </c>
    </row>
    <row r="75" spans="1:14" outlineLevel="2" x14ac:dyDescent="0.3">
      <c r="A75" t="s">
        <v>303</v>
      </c>
      <c r="B75" s="818">
        <v>117786562</v>
      </c>
      <c r="C75" s="818">
        <v>0</v>
      </c>
      <c r="D75" s="818">
        <v>19631093.68</v>
      </c>
      <c r="E75" s="818">
        <v>0</v>
      </c>
      <c r="F75" s="758">
        <f t="shared" si="2"/>
        <v>19631093.68</v>
      </c>
      <c r="G75" s="818">
        <v>68708827.819999993</v>
      </c>
      <c r="H75" s="758">
        <f t="shared" si="3"/>
        <v>0</v>
      </c>
      <c r="I75" s="758"/>
      <c r="J75" s="818">
        <v>29446640.5</v>
      </c>
      <c r="K75" s="818">
        <v>0</v>
      </c>
      <c r="L75" s="818">
        <v>0</v>
      </c>
      <c r="M75" s="818">
        <v>0</v>
      </c>
      <c r="N75" s="818">
        <v>0</v>
      </c>
    </row>
    <row r="76" spans="1:14" outlineLevel="2" x14ac:dyDescent="0.3">
      <c r="A76" t="s">
        <v>304</v>
      </c>
      <c r="B76" s="818">
        <v>63612600</v>
      </c>
      <c r="C76" s="818">
        <v>0</v>
      </c>
      <c r="D76" s="818">
        <v>13033833.43</v>
      </c>
      <c r="E76" s="818">
        <v>0</v>
      </c>
      <c r="F76" s="758">
        <f t="shared" si="2"/>
        <v>13033833.43</v>
      </c>
      <c r="G76" s="818">
        <v>34974335.579999998</v>
      </c>
      <c r="H76" s="758">
        <f t="shared" si="3"/>
        <v>0</v>
      </c>
      <c r="I76" s="758"/>
      <c r="J76" s="818">
        <v>15604430.99</v>
      </c>
      <c r="K76" s="818">
        <v>0</v>
      </c>
      <c r="L76" s="818">
        <v>0</v>
      </c>
      <c r="M76" s="818">
        <v>0</v>
      </c>
      <c r="N76" s="818">
        <v>0</v>
      </c>
    </row>
    <row r="77" spans="1:14" outlineLevel="2" x14ac:dyDescent="0.3">
      <c r="A77" t="s">
        <v>714</v>
      </c>
      <c r="B77" s="818">
        <v>14400000</v>
      </c>
      <c r="C77" s="818">
        <v>0</v>
      </c>
      <c r="D77" s="818">
        <v>0</v>
      </c>
      <c r="E77" s="818">
        <v>0</v>
      </c>
      <c r="F77" s="758">
        <f t="shared" si="2"/>
        <v>0</v>
      </c>
      <c r="G77" s="818">
        <v>0</v>
      </c>
      <c r="H77" s="758">
        <f t="shared" si="3"/>
        <v>0</v>
      </c>
      <c r="I77" s="758"/>
      <c r="J77" s="818">
        <v>14400000</v>
      </c>
      <c r="K77" s="818">
        <v>9000000</v>
      </c>
      <c r="L77" s="818">
        <v>0</v>
      </c>
      <c r="M77" s="818">
        <v>0</v>
      </c>
      <c r="N77" s="818">
        <v>0</v>
      </c>
    </row>
    <row r="78" spans="1:14" outlineLevel="2" x14ac:dyDescent="0.3">
      <c r="A78" t="s">
        <v>713</v>
      </c>
      <c r="B78" s="818">
        <v>14400000</v>
      </c>
      <c r="C78" s="818">
        <v>0</v>
      </c>
      <c r="D78" s="818">
        <v>0</v>
      </c>
      <c r="E78" s="818">
        <v>0</v>
      </c>
      <c r="F78" s="758">
        <f t="shared" si="2"/>
        <v>0</v>
      </c>
      <c r="G78" s="818">
        <v>0</v>
      </c>
      <c r="H78" s="758">
        <f t="shared" si="3"/>
        <v>0</v>
      </c>
      <c r="I78" s="758"/>
      <c r="J78" s="818">
        <v>14400000</v>
      </c>
      <c r="K78" s="818">
        <v>9000000</v>
      </c>
      <c r="L78" s="818">
        <v>0</v>
      </c>
      <c r="M78" s="818">
        <v>0</v>
      </c>
      <c r="N78" s="818">
        <v>0</v>
      </c>
    </row>
    <row r="79" spans="1:14" outlineLevel="2" x14ac:dyDescent="0.3">
      <c r="A79" t="s">
        <v>612</v>
      </c>
      <c r="B79" s="818">
        <v>33915488</v>
      </c>
      <c r="C79" s="818">
        <v>0</v>
      </c>
      <c r="D79" s="818">
        <v>14186687.27</v>
      </c>
      <c r="E79" s="818">
        <v>0</v>
      </c>
      <c r="F79" s="758">
        <f t="shared" si="2"/>
        <v>14186687.27</v>
      </c>
      <c r="G79" s="818">
        <v>9955386.3699999992</v>
      </c>
      <c r="H79" s="758">
        <f t="shared" si="3"/>
        <v>0</v>
      </c>
      <c r="I79" s="758"/>
      <c r="J79" s="818">
        <v>9773414.3599999994</v>
      </c>
      <c r="K79" s="818">
        <v>9773414.3599999994</v>
      </c>
      <c r="L79" s="818">
        <v>0</v>
      </c>
      <c r="M79" s="818">
        <v>0</v>
      </c>
      <c r="N79" s="818">
        <v>0</v>
      </c>
    </row>
    <row r="80" spans="1:14" outlineLevel="2" x14ac:dyDescent="0.3">
      <c r="A80" t="s">
        <v>564</v>
      </c>
      <c r="B80" s="818">
        <v>20436424</v>
      </c>
      <c r="C80" s="818">
        <v>0</v>
      </c>
      <c r="D80" s="818">
        <v>14186687.27</v>
      </c>
      <c r="E80" s="818">
        <v>0</v>
      </c>
      <c r="F80" s="758">
        <f t="shared" si="2"/>
        <v>14186687.27</v>
      </c>
      <c r="G80" s="818">
        <v>6249736.3700000001</v>
      </c>
      <c r="H80" s="758">
        <f t="shared" si="3"/>
        <v>0</v>
      </c>
      <c r="I80" s="758"/>
      <c r="J80" s="818">
        <v>0.36</v>
      </c>
      <c r="K80" s="818">
        <v>0.36</v>
      </c>
      <c r="L80" s="818">
        <v>0</v>
      </c>
      <c r="M80" s="818">
        <v>0</v>
      </c>
      <c r="N80" s="818">
        <v>0</v>
      </c>
    </row>
    <row r="81" spans="1:14" outlineLevel="2" x14ac:dyDescent="0.3">
      <c r="A81" t="s">
        <v>565</v>
      </c>
      <c r="B81" s="818">
        <v>13479064</v>
      </c>
      <c r="C81" s="818">
        <v>0</v>
      </c>
      <c r="D81" s="818">
        <v>0</v>
      </c>
      <c r="E81" s="818">
        <v>0</v>
      </c>
      <c r="F81" s="758">
        <f t="shared" si="2"/>
        <v>0</v>
      </c>
      <c r="G81" s="818">
        <v>3705650</v>
      </c>
      <c r="H81" s="758">
        <f t="shared" si="3"/>
        <v>0</v>
      </c>
      <c r="I81" s="758"/>
      <c r="J81" s="818">
        <v>9773414</v>
      </c>
      <c r="K81" s="818">
        <v>9773414</v>
      </c>
      <c r="L81" s="818">
        <v>0</v>
      </c>
      <c r="M81" s="818">
        <v>0</v>
      </c>
      <c r="N81" s="818">
        <v>0</v>
      </c>
    </row>
    <row r="82" spans="1:14" outlineLevel="2" x14ac:dyDescent="0.3">
      <c r="A82" t="s">
        <v>728</v>
      </c>
      <c r="B82" s="818">
        <v>115892.86</v>
      </c>
      <c r="C82" s="818">
        <v>0</v>
      </c>
      <c r="D82" s="818">
        <v>0</v>
      </c>
      <c r="E82" s="818">
        <v>0</v>
      </c>
      <c r="F82" s="758">
        <f t="shared" si="2"/>
        <v>0</v>
      </c>
      <c r="G82" s="818">
        <v>115892.86</v>
      </c>
      <c r="H82" s="758">
        <f t="shared" si="3"/>
        <v>0</v>
      </c>
      <c r="I82" s="758"/>
      <c r="J82" s="818">
        <v>0</v>
      </c>
      <c r="K82" s="818">
        <v>0</v>
      </c>
      <c r="L82" s="818">
        <v>0</v>
      </c>
      <c r="M82" s="818">
        <v>0</v>
      </c>
      <c r="N82" s="818">
        <v>0</v>
      </c>
    </row>
    <row r="83" spans="1:14" outlineLevel="2" x14ac:dyDescent="0.3">
      <c r="A83" t="s">
        <v>567</v>
      </c>
      <c r="B83" s="818">
        <v>115892.86</v>
      </c>
      <c r="C83" s="818">
        <v>0</v>
      </c>
      <c r="D83" s="818">
        <v>0</v>
      </c>
      <c r="E83" s="818">
        <v>0</v>
      </c>
      <c r="F83" s="758">
        <f t="shared" si="2"/>
        <v>0</v>
      </c>
      <c r="G83" s="818">
        <v>115892.86</v>
      </c>
      <c r="H83" s="758">
        <f t="shared" si="3"/>
        <v>0</v>
      </c>
      <c r="I83" s="758"/>
      <c r="J83" s="818">
        <v>0</v>
      </c>
      <c r="K83" s="818">
        <v>0</v>
      </c>
      <c r="L83" s="818">
        <v>0</v>
      </c>
      <c r="M83" s="818">
        <v>0</v>
      </c>
      <c r="N83" s="818">
        <v>0</v>
      </c>
    </row>
    <row r="84" spans="1:14" outlineLevel="2" x14ac:dyDescent="0.3">
      <c r="A84" t="s">
        <v>613</v>
      </c>
      <c r="B84" s="818">
        <v>81925072</v>
      </c>
      <c r="C84" s="818">
        <v>0</v>
      </c>
      <c r="D84" s="818">
        <v>0</v>
      </c>
      <c r="E84" s="818">
        <v>0</v>
      </c>
      <c r="F84" s="758">
        <f t="shared" si="2"/>
        <v>0</v>
      </c>
      <c r="G84" s="818">
        <v>0</v>
      </c>
      <c r="H84" s="758">
        <f t="shared" si="3"/>
        <v>0</v>
      </c>
      <c r="I84" s="758"/>
      <c r="J84" s="818">
        <v>81925072</v>
      </c>
      <c r="K84" s="818">
        <v>51925072</v>
      </c>
      <c r="L84" s="818">
        <v>0</v>
      </c>
      <c r="M84" s="818">
        <v>0</v>
      </c>
      <c r="N84" s="818">
        <v>0</v>
      </c>
    </row>
    <row r="85" spans="1:14" x14ac:dyDescent="0.3">
      <c r="A85" t="s">
        <v>471</v>
      </c>
      <c r="B85" s="818">
        <v>81925072</v>
      </c>
      <c r="C85" s="818">
        <v>0</v>
      </c>
      <c r="D85" s="818">
        <v>0</v>
      </c>
      <c r="E85" s="818">
        <v>0</v>
      </c>
      <c r="F85" s="758">
        <f t="shared" si="2"/>
        <v>0</v>
      </c>
      <c r="G85" s="818">
        <v>0</v>
      </c>
      <c r="H85" s="758">
        <f t="shared" si="3"/>
        <v>0</v>
      </c>
      <c r="J85" s="818">
        <v>81925072</v>
      </c>
      <c r="K85" s="818">
        <v>51925072</v>
      </c>
      <c r="L85" s="818">
        <v>0</v>
      </c>
      <c r="M85" s="818">
        <v>0</v>
      </c>
      <c r="N85" s="818">
        <v>0</v>
      </c>
    </row>
    <row r="86" spans="1:14" x14ac:dyDescent="0.3">
      <c r="A86" t="s">
        <v>473</v>
      </c>
      <c r="B86" s="818">
        <v>0</v>
      </c>
      <c r="C86" s="818">
        <v>0</v>
      </c>
      <c r="D86" s="818">
        <v>0</v>
      </c>
      <c r="E86" s="818">
        <v>0</v>
      </c>
      <c r="F86" s="758">
        <f t="shared" si="2"/>
        <v>0</v>
      </c>
      <c r="G86" s="818">
        <v>0</v>
      </c>
      <c r="H86" s="758">
        <f t="shared" si="3"/>
        <v>0</v>
      </c>
      <c r="J86" s="818">
        <v>0</v>
      </c>
      <c r="K86" s="818">
        <v>0</v>
      </c>
      <c r="L86" s="818">
        <v>0</v>
      </c>
      <c r="M86" s="818">
        <v>0</v>
      </c>
      <c r="N86" s="818">
        <v>0</v>
      </c>
    </row>
    <row r="87" spans="1:14" x14ac:dyDescent="0.3">
      <c r="A87" t="s">
        <v>607</v>
      </c>
      <c r="B87" s="818">
        <v>147600000</v>
      </c>
      <c r="C87" s="818">
        <v>65919080.229999997</v>
      </c>
      <c r="D87" s="818">
        <v>16817456.890000001</v>
      </c>
      <c r="E87" s="818">
        <v>0</v>
      </c>
      <c r="F87" s="758">
        <f t="shared" si="2"/>
        <v>82736537.120000005</v>
      </c>
      <c r="G87" s="818">
        <v>0</v>
      </c>
      <c r="H87" s="758">
        <f t="shared" si="3"/>
        <v>0</v>
      </c>
      <c r="J87" s="818">
        <v>64863462.880000003</v>
      </c>
      <c r="K87" s="818">
        <v>27963462.879999999</v>
      </c>
      <c r="L87" s="818">
        <v>0</v>
      </c>
      <c r="M87" s="818">
        <v>0</v>
      </c>
      <c r="N87" s="818">
        <v>0</v>
      </c>
    </row>
    <row r="88" spans="1:14" x14ac:dyDescent="0.3">
      <c r="A88" t="s">
        <v>608</v>
      </c>
      <c r="B88" s="818">
        <v>76065748</v>
      </c>
      <c r="C88" s="818">
        <v>61035009.93</v>
      </c>
      <c r="D88" s="818">
        <v>14586163.08</v>
      </c>
      <c r="E88" s="818">
        <v>0</v>
      </c>
      <c r="F88" s="758">
        <f t="shared" si="2"/>
        <v>75621173.010000005</v>
      </c>
      <c r="G88" s="818">
        <v>0</v>
      </c>
      <c r="H88" s="758">
        <f t="shared" si="3"/>
        <v>0</v>
      </c>
      <c r="J88" s="818">
        <v>444574.99</v>
      </c>
      <c r="K88" s="818">
        <v>444574.99</v>
      </c>
      <c r="L88" s="818">
        <v>0</v>
      </c>
      <c r="M88" s="818">
        <v>0</v>
      </c>
      <c r="N88" s="818">
        <v>0</v>
      </c>
    </row>
    <row r="89" spans="1:14" x14ac:dyDescent="0.3">
      <c r="A89" t="s">
        <v>558</v>
      </c>
      <c r="B89" s="818">
        <v>76065748</v>
      </c>
      <c r="C89" s="818">
        <v>61035009.93</v>
      </c>
      <c r="D89" s="818">
        <v>14586163.08</v>
      </c>
      <c r="E89" s="818">
        <v>0</v>
      </c>
      <c r="F89" s="758">
        <f t="shared" si="2"/>
        <v>75621173.010000005</v>
      </c>
      <c r="G89" s="818">
        <v>0</v>
      </c>
      <c r="H89" s="758">
        <f t="shared" si="3"/>
        <v>0</v>
      </c>
      <c r="J89" s="818">
        <v>444574.99</v>
      </c>
      <c r="K89" s="818">
        <v>444574.99</v>
      </c>
      <c r="L89" s="818">
        <v>0</v>
      </c>
      <c r="M89" s="818">
        <v>0</v>
      </c>
      <c r="N89" s="818">
        <v>0</v>
      </c>
    </row>
    <row r="90" spans="1:14" x14ac:dyDescent="0.3">
      <c r="A90" t="s">
        <v>609</v>
      </c>
      <c r="B90" s="818">
        <v>71534252</v>
      </c>
      <c r="C90" s="818">
        <v>4884070.3</v>
      </c>
      <c r="D90" s="818">
        <v>2231293.81</v>
      </c>
      <c r="E90" s="818">
        <v>0</v>
      </c>
      <c r="F90" s="758">
        <f t="shared" si="2"/>
        <v>7115364.1099999994</v>
      </c>
      <c r="G90" s="818">
        <v>0</v>
      </c>
      <c r="H90" s="758">
        <f t="shared" si="3"/>
        <v>0</v>
      </c>
      <c r="J90" s="818">
        <v>64418887.890000001</v>
      </c>
      <c r="K90" s="818">
        <v>27518887.890000001</v>
      </c>
      <c r="L90" s="818">
        <v>0</v>
      </c>
      <c r="M90" s="818">
        <v>0</v>
      </c>
      <c r="N90" s="818">
        <v>0</v>
      </c>
    </row>
    <row r="91" spans="1:14" x14ac:dyDescent="0.3">
      <c r="A91" t="s">
        <v>560</v>
      </c>
      <c r="B91" s="818">
        <v>71534252</v>
      </c>
      <c r="C91" s="818">
        <v>4884070.3</v>
      </c>
      <c r="D91" s="818">
        <v>2231293.81</v>
      </c>
      <c r="E91" s="818">
        <v>0</v>
      </c>
      <c r="F91" s="758">
        <f t="shared" si="2"/>
        <v>7115364.1099999994</v>
      </c>
      <c r="G91" s="818">
        <v>0</v>
      </c>
      <c r="H91" s="758">
        <f t="shared" si="3"/>
        <v>0</v>
      </c>
      <c r="J91" s="818">
        <v>64418887.890000001</v>
      </c>
      <c r="K91" s="818">
        <v>27518887.890000001</v>
      </c>
      <c r="L91" s="818">
        <v>0</v>
      </c>
      <c r="M91" s="818">
        <v>0</v>
      </c>
    </row>
    <row r="92" spans="1:14" x14ac:dyDescent="0.3">
      <c r="B92" s="818"/>
    </row>
    <row r="93" spans="1:14" x14ac:dyDescent="0.3">
      <c r="B93" s="818"/>
    </row>
    <row r="94" spans="1:14" x14ac:dyDescent="0.3">
      <c r="B94" s="818"/>
    </row>
    <row r="95" spans="1:14" x14ac:dyDescent="0.3">
      <c r="B95" s="818"/>
    </row>
    <row r="96" spans="1:14" x14ac:dyDescent="0.3">
      <c r="B96" s="818"/>
    </row>
    <row r="97" spans="2:2" x14ac:dyDescent="0.3">
      <c r="B97" s="818"/>
    </row>
    <row r="98" spans="2:2" x14ac:dyDescent="0.3">
      <c r="B98" s="818"/>
    </row>
    <row r="99" spans="2:2" x14ac:dyDescent="0.3">
      <c r="B99" s="818"/>
    </row>
    <row r="100" spans="2:2" x14ac:dyDescent="0.3">
      <c r="B100" s="818"/>
    </row>
    <row r="101" spans="2:2" x14ac:dyDescent="0.3">
      <c r="B101" s="818"/>
    </row>
    <row r="102" spans="2:2" x14ac:dyDescent="0.3">
      <c r="B102" s="818"/>
    </row>
    <row r="103" spans="2:2" x14ac:dyDescent="0.3">
      <c r="B103" s="818"/>
    </row>
    <row r="104" spans="2:2" x14ac:dyDescent="0.3">
      <c r="B104" s="818"/>
    </row>
    <row r="105" spans="2:2" x14ac:dyDescent="0.3">
      <c r="B105" s="818"/>
    </row>
    <row r="106" spans="2:2" x14ac:dyDescent="0.3">
      <c r="B106" s="818"/>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zoomScale="115" zoomScaleNormal="115" workbookViewId="0">
      <selection activeCell="A6" sqref="A6"/>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43" t="str">
        <f>+'PPTO AL 31 JULIO 2023'!A1:AM1</f>
        <v>MINISTERIO DE CIENCIA, TECNOLOGÍA  Y TELECOMUNICACIONES</v>
      </c>
      <c r="B1" s="944"/>
      <c r="C1" s="944"/>
      <c r="D1" s="944"/>
      <c r="E1" s="944"/>
      <c r="F1" s="944"/>
      <c r="G1" s="944"/>
      <c r="H1" s="944"/>
      <c r="I1" s="944"/>
      <c r="J1" s="944"/>
      <c r="K1" s="944"/>
      <c r="L1" s="944"/>
      <c r="M1" s="944"/>
      <c r="N1" s="944"/>
      <c r="O1" s="944"/>
      <c r="P1" s="944"/>
      <c r="Q1" s="944"/>
      <c r="R1" s="944"/>
      <c r="S1" s="944"/>
      <c r="T1" s="944"/>
      <c r="U1" s="944"/>
      <c r="V1" s="944"/>
      <c r="W1" s="944"/>
      <c r="X1" s="944"/>
      <c r="Y1" s="944"/>
      <c r="Z1" s="944"/>
      <c r="AA1" s="945"/>
    </row>
    <row r="2" spans="1:31" ht="12" x14ac:dyDescent="0.25">
      <c r="A2" s="946" t="str">
        <f>+'PPTO AL 31 JULIO 2023'!A2:AM2</f>
        <v>EJERCICIO ECONÓMICO 2023</v>
      </c>
      <c r="B2" s="947"/>
      <c r="C2" s="947"/>
      <c r="D2" s="947"/>
      <c r="E2" s="947"/>
      <c r="F2" s="947"/>
      <c r="G2" s="947"/>
      <c r="H2" s="947"/>
      <c r="I2" s="947"/>
      <c r="J2" s="947"/>
      <c r="K2" s="947"/>
      <c r="L2" s="947"/>
      <c r="M2" s="947"/>
      <c r="N2" s="947"/>
      <c r="O2" s="947"/>
      <c r="P2" s="947"/>
      <c r="Q2" s="947"/>
      <c r="R2" s="947"/>
      <c r="S2" s="947"/>
      <c r="T2" s="947"/>
      <c r="U2" s="947"/>
      <c r="V2" s="947"/>
      <c r="W2" s="947"/>
      <c r="X2" s="947"/>
      <c r="Y2" s="947"/>
      <c r="Z2" s="947"/>
      <c r="AA2" s="948"/>
    </row>
    <row r="3" spans="1:31" ht="12" x14ac:dyDescent="0.25">
      <c r="A3" s="946" t="str">
        <f>+'PPTO AL 31 JULIO 2023'!A4:AM4</f>
        <v>Código y Nombre del Título: 218 - Ministerio de Ciencia, Tecnología y Telecomunicaciones</v>
      </c>
      <c r="B3" s="947"/>
      <c r="C3" s="947"/>
      <c r="D3" s="947"/>
      <c r="E3" s="947"/>
      <c r="F3" s="947"/>
      <c r="G3" s="947"/>
      <c r="H3" s="947"/>
      <c r="I3" s="947"/>
      <c r="J3" s="947"/>
      <c r="K3" s="947"/>
      <c r="L3" s="947"/>
      <c r="M3" s="947"/>
      <c r="N3" s="947"/>
      <c r="O3" s="947"/>
      <c r="P3" s="947"/>
      <c r="Q3" s="947"/>
      <c r="R3" s="947"/>
      <c r="S3" s="947"/>
      <c r="T3" s="947"/>
      <c r="U3" s="947"/>
      <c r="V3" s="947"/>
      <c r="W3" s="947"/>
      <c r="X3" s="947"/>
      <c r="Y3" s="947"/>
      <c r="Z3" s="947"/>
      <c r="AA3" s="948"/>
    </row>
    <row r="4" spans="1:31" ht="12" x14ac:dyDescent="0.25">
      <c r="A4" s="949" t="s">
        <v>2</v>
      </c>
      <c r="B4" s="950"/>
      <c r="C4" s="950"/>
      <c r="D4" s="950"/>
      <c r="E4" s="950"/>
      <c r="F4" s="950"/>
      <c r="G4" s="950"/>
      <c r="H4" s="950"/>
      <c r="I4" s="950"/>
      <c r="J4" s="950"/>
      <c r="K4" s="950"/>
      <c r="L4" s="950"/>
      <c r="M4" s="950"/>
      <c r="N4" s="950"/>
      <c r="O4" s="950"/>
      <c r="P4" s="950"/>
      <c r="Q4" s="950"/>
      <c r="R4" s="950"/>
      <c r="S4" s="950"/>
      <c r="T4" s="950"/>
      <c r="U4" s="950"/>
      <c r="V4" s="950"/>
      <c r="W4" s="950"/>
      <c r="X4" s="950"/>
      <c r="Y4" s="950"/>
      <c r="Z4" s="950"/>
      <c r="AA4" s="951"/>
    </row>
    <row r="5" spans="1:31" ht="15.75" customHeight="1" thickBot="1" x14ac:dyDescent="0.3">
      <c r="A5" s="956" t="s">
        <v>732</v>
      </c>
      <c r="B5" s="957"/>
      <c r="C5" s="957"/>
      <c r="D5" s="957"/>
      <c r="E5" s="957"/>
      <c r="F5" s="957"/>
      <c r="G5" s="957"/>
      <c r="H5" s="957"/>
      <c r="I5" s="957"/>
      <c r="J5" s="957"/>
      <c r="K5" s="957"/>
      <c r="L5" s="957"/>
      <c r="M5" s="957"/>
      <c r="N5" s="957"/>
      <c r="O5" s="957"/>
      <c r="P5" s="957"/>
      <c r="Q5" s="957"/>
      <c r="R5" s="957"/>
      <c r="S5" s="957"/>
      <c r="T5" s="957"/>
      <c r="U5" s="957"/>
      <c r="V5" s="957"/>
      <c r="W5" s="957"/>
      <c r="X5" s="957"/>
      <c r="Y5" s="957"/>
      <c r="Z5" s="957"/>
      <c r="AA5" s="958"/>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59" t="s">
        <v>4</v>
      </c>
      <c r="B7" s="960"/>
      <c r="C7" s="335"/>
      <c r="D7" s="335"/>
      <c r="E7" s="947" t="s">
        <v>5</v>
      </c>
      <c r="F7" s="947"/>
      <c r="G7" s="953" t="s">
        <v>319</v>
      </c>
      <c r="H7" s="955" t="s">
        <v>309</v>
      </c>
      <c r="I7" s="955"/>
      <c r="J7" s="953" t="s">
        <v>313</v>
      </c>
      <c r="K7" s="953"/>
      <c r="L7" s="953" t="s">
        <v>314</v>
      </c>
      <c r="M7" s="953"/>
      <c r="N7" s="953" t="s">
        <v>315</v>
      </c>
      <c r="O7" s="953"/>
      <c r="P7" s="953" t="s">
        <v>316</v>
      </c>
      <c r="Q7" s="953"/>
      <c r="R7" s="336" t="s">
        <v>318</v>
      </c>
      <c r="S7" s="336" t="s">
        <v>317</v>
      </c>
      <c r="T7" s="961" t="s">
        <v>312</v>
      </c>
      <c r="U7" s="961"/>
      <c r="V7" s="952" t="s">
        <v>428</v>
      </c>
      <c r="W7" s="952" t="s">
        <v>437</v>
      </c>
      <c r="X7" s="952" t="s">
        <v>321</v>
      </c>
      <c r="Y7" s="952" t="s">
        <v>322</v>
      </c>
      <c r="Z7" s="952" t="s">
        <v>439</v>
      </c>
      <c r="AA7" s="952" t="s">
        <v>438</v>
      </c>
      <c r="AB7" s="941" t="s">
        <v>477</v>
      </c>
      <c r="AC7" s="941" t="s">
        <v>478</v>
      </c>
    </row>
    <row r="8" spans="1:31" ht="15" thickBot="1" x14ac:dyDescent="0.35">
      <c r="A8" s="337" t="s">
        <v>6</v>
      </c>
      <c r="B8" s="338" t="s">
        <v>7</v>
      </c>
      <c r="C8" s="339" t="s">
        <v>8</v>
      </c>
      <c r="D8" s="339" t="s">
        <v>3</v>
      </c>
      <c r="E8" s="340" t="s">
        <v>9</v>
      </c>
      <c r="F8" s="341" t="s">
        <v>10</v>
      </c>
      <c r="G8" s="954"/>
      <c r="H8" s="342" t="s">
        <v>310</v>
      </c>
      <c r="I8" s="342" t="s">
        <v>311</v>
      </c>
      <c r="J8" s="343" t="s">
        <v>310</v>
      </c>
      <c r="K8" s="343" t="s">
        <v>311</v>
      </c>
      <c r="L8" s="343" t="s">
        <v>310</v>
      </c>
      <c r="M8" s="343" t="s">
        <v>311</v>
      </c>
      <c r="N8" s="343" t="s">
        <v>310</v>
      </c>
      <c r="O8" s="343" t="s">
        <v>311</v>
      </c>
      <c r="P8" s="343" t="s">
        <v>310</v>
      </c>
      <c r="Q8" s="343" t="s">
        <v>311</v>
      </c>
      <c r="R8" s="343" t="s">
        <v>311</v>
      </c>
      <c r="S8" s="343" t="s">
        <v>310</v>
      </c>
      <c r="T8" s="343" t="s">
        <v>310</v>
      </c>
      <c r="U8" s="343" t="s">
        <v>311</v>
      </c>
      <c r="V8" s="942"/>
      <c r="W8" s="942"/>
      <c r="X8" s="942"/>
      <c r="Y8" s="942"/>
      <c r="Z8" s="942"/>
      <c r="AA8" s="942"/>
      <c r="AB8" s="942" t="s">
        <v>476</v>
      </c>
      <c r="AC8" s="942"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31 JULIO 2023'!C13</f>
        <v>2219959379</v>
      </c>
      <c r="D10" s="97">
        <f>'PPTO AL 31 JULIO 2023'!D13</f>
        <v>0</v>
      </c>
      <c r="E10" s="97">
        <f>'PPTO AL 31 JULIO 2023'!E13</f>
        <v>0</v>
      </c>
      <c r="F10" s="97">
        <f>'PPTO AL 31 JULIO 2023'!H13</f>
        <v>0</v>
      </c>
      <c r="G10" s="97">
        <f>'PPTO AL 31 JULIO 2023'!I13</f>
        <v>2219959379</v>
      </c>
      <c r="H10" s="97">
        <f>'PPTO AL 31 JULIO 2023'!J13</f>
        <v>0</v>
      </c>
      <c r="I10" s="97">
        <f>'PPTO AL 31 JULIO 2023'!K13</f>
        <v>0</v>
      </c>
      <c r="J10" s="97">
        <f>'PPTO AL 31 JULIO 2023'!L13</f>
        <v>0</v>
      </c>
      <c r="K10" s="97">
        <f>'PPTO AL 31 JULIO 2023'!M13</f>
        <v>0</v>
      </c>
      <c r="L10" s="97">
        <f>'PPTO AL 31 JULIO 2023'!N13</f>
        <v>6000000</v>
      </c>
      <c r="M10" s="97">
        <f>'PPTO AL 31 JULIO 2023'!O13</f>
        <v>0</v>
      </c>
      <c r="N10" s="97">
        <f>'PPTO AL 31 JULIO 2023'!P13</f>
        <v>0</v>
      </c>
      <c r="O10" s="97">
        <f>'PPTO AL 31 JULIO 2023'!Q13</f>
        <v>0</v>
      </c>
      <c r="P10" s="97">
        <f>'PPTO AL 31 JULIO 2023'!R13</f>
        <v>0</v>
      </c>
      <c r="Q10" s="97">
        <f>'PPTO AL 31 JULIO 2023'!S13</f>
        <v>0</v>
      </c>
      <c r="R10" s="97">
        <f>'PPTO AL 31 JULIO 2023'!V13</f>
        <v>0</v>
      </c>
      <c r="S10" s="97">
        <f>'PPTO AL 31 JULIO 2023'!W13</f>
        <v>0</v>
      </c>
      <c r="T10" s="97">
        <f>'PPTO AL 31 JULIO 2023'!AD13</f>
        <v>6000000</v>
      </c>
      <c r="U10" s="97">
        <f>'PPTO AL 31 JULIO 2023'!AE13</f>
        <v>0</v>
      </c>
      <c r="V10" s="97">
        <f>'PPTO AL 31 JULIO 2023'!AF13</f>
        <v>2225959379</v>
      </c>
      <c r="W10" s="97">
        <f>'PPTO AL 31 JULIO 2023'!AG13</f>
        <v>1029700377.7099999</v>
      </c>
      <c r="X10" s="97">
        <f>'PPTO AL 31 JULIO 2023'!AH13</f>
        <v>221028450.63999999</v>
      </c>
      <c r="Y10" s="97">
        <f>'PPTO AL 31 JULIO 2023'!AK13</f>
        <v>975230550.6500001</v>
      </c>
      <c r="Z10" s="842">
        <f t="shared" ref="Z10:Z16" si="0">(V10-Y10)/V10</f>
        <v>0.56188304249823418</v>
      </c>
      <c r="AA10" s="843">
        <f t="shared" ref="AA10:AA16" si="1">W10/V10</f>
        <v>0.46258722752280734</v>
      </c>
      <c r="AB10" s="353">
        <f t="shared" ref="AB10:AB16" si="2">Y10/$Y$19</f>
        <v>0.50704175701455112</v>
      </c>
      <c r="AC10" s="353">
        <f>Y10/$V$19</f>
        <v>0.18836243372589101</v>
      </c>
    </row>
    <row r="11" spans="1:31" s="57" customFormat="1" ht="13.2" x14ac:dyDescent="0.25">
      <c r="A11" s="95">
        <v>1</v>
      </c>
      <c r="B11" s="96" t="s">
        <v>46</v>
      </c>
      <c r="C11" s="97">
        <f>'PPTO AL 31 JULIO 2023'!C47</f>
        <v>918018607</v>
      </c>
      <c r="D11" s="97">
        <f>'PPTO AL 31 JULIO 2023'!D47</f>
        <v>0</v>
      </c>
      <c r="E11" s="97">
        <f>'PPTO AL 31 JULIO 2023'!E47</f>
        <v>0</v>
      </c>
      <c r="F11" s="97">
        <f>'PPTO AL 31 JULIO 2023'!H47</f>
        <v>0</v>
      </c>
      <c r="G11" s="97">
        <f>'PPTO AL 31 JULIO 2023'!I47</f>
        <v>918018607</v>
      </c>
      <c r="H11" s="97">
        <f>'PPTO AL 31 JULIO 2023'!J47</f>
        <v>2881500</v>
      </c>
      <c r="I11" s="97"/>
      <c r="J11" s="97">
        <f>'PPTO AL 31 JULIO 2023'!L47</f>
        <v>24471500</v>
      </c>
      <c r="K11" s="97">
        <f>'PPTO AL 31 JULIO 2023'!M47</f>
        <v>24471500</v>
      </c>
      <c r="L11" s="97">
        <f>'PPTO AL 31 JULIO 2023'!N47</f>
        <v>57000000</v>
      </c>
      <c r="M11" s="97">
        <f>'PPTO AL 31 JULIO 2023'!O47</f>
        <v>0</v>
      </c>
      <c r="N11" s="97">
        <f>'PPTO AL 31 JULIO 2023'!P47</f>
        <v>0</v>
      </c>
      <c r="O11" s="97">
        <f>'PPTO AL 31 JULIO 2023'!Q47</f>
        <v>0</v>
      </c>
      <c r="P11" s="97">
        <f>'PPTO AL 31 JULIO 2023'!R47</f>
        <v>0</v>
      </c>
      <c r="Q11" s="97">
        <f>'PPTO AL 31 JULIO 2023'!S47</f>
        <v>0</v>
      </c>
      <c r="R11" s="97">
        <f>'PPTO AL 31 JULIO 2023'!V47</f>
        <v>0</v>
      </c>
      <c r="S11" s="97">
        <f>'PPTO AL 31 JULIO 2023'!W47</f>
        <v>0</v>
      </c>
      <c r="T11" s="97">
        <f>'PPTO AL 31 JULIO 2023'!AD47</f>
        <v>84353000</v>
      </c>
      <c r="U11" s="97">
        <f>'PPTO AL 31 JULIO 2023'!AE47</f>
        <v>27353000</v>
      </c>
      <c r="V11" s="97">
        <f>'PPTO AL 31 JULIO 2023'!AF47</f>
        <v>975008607</v>
      </c>
      <c r="W11" s="97">
        <f>'PPTO AL 31 JULIO 2023'!AG47</f>
        <v>371890060.12000006</v>
      </c>
      <c r="X11" s="97">
        <f>'PPTO AL 31 JULIO 2023'!AH47</f>
        <v>206415274.07000002</v>
      </c>
      <c r="Y11" s="97">
        <f>'PPTO AL 31 JULIO 2023'!AK47</f>
        <v>396703272.80999994</v>
      </c>
      <c r="Z11" s="842">
        <f t="shared" si="0"/>
        <v>0.59312844013693933</v>
      </c>
      <c r="AA11" s="843">
        <f t="shared" si="1"/>
        <v>0.38142233560816152</v>
      </c>
      <c r="AB11" s="353">
        <f t="shared" si="2"/>
        <v>0.20625392049596897</v>
      </c>
      <c r="AC11" s="353">
        <f t="shared" ref="AC11:AC16" si="3">Y11/$V$19</f>
        <v>7.6621875600301328E-2</v>
      </c>
    </row>
    <row r="12" spans="1:31" s="83" customFormat="1" ht="13.2" x14ac:dyDescent="0.25">
      <c r="A12" s="95">
        <v>2</v>
      </c>
      <c r="B12" s="98" t="s">
        <v>109</v>
      </c>
      <c r="C12" s="97">
        <f>'PPTO AL 31 JULIO 2023'!C111</f>
        <v>10584399</v>
      </c>
      <c r="D12" s="97">
        <f>'PPTO AL 31 JULIO 2023'!D111</f>
        <v>0</v>
      </c>
      <c r="E12" s="97">
        <f>'PPTO AL 31 JULIO 2023'!E111</f>
        <v>0</v>
      </c>
      <c r="F12" s="97">
        <f>'PPTO AL 31 JULIO 2023'!H111</f>
        <v>0</v>
      </c>
      <c r="G12" s="97">
        <f>'PPTO AL 31 JULIO 2023'!I111</f>
        <v>10584399</v>
      </c>
      <c r="H12" s="97">
        <f>'PPTO AL 31 JULIO 2023'!J111</f>
        <v>0</v>
      </c>
      <c r="I12" s="97">
        <f>'PPTO AL 31 JULIO 2023'!K111</f>
        <v>0</v>
      </c>
      <c r="J12" s="97">
        <f>'PPTO AL 31 JULIO 2023'!L111</f>
        <v>0</v>
      </c>
      <c r="K12" s="97">
        <f>'PPTO AL 31 JULIO 2023'!M111</f>
        <v>0</v>
      </c>
      <c r="L12" s="97">
        <f>'PPTO AL 31 JULIO 2023'!N111</f>
        <v>5000000</v>
      </c>
      <c r="M12" s="97">
        <f>'PPTO AL 31 JULIO 2023'!O111</f>
        <v>0</v>
      </c>
      <c r="N12" s="97">
        <f>'PPTO AL 31 JULIO 2023'!P111</f>
        <v>0</v>
      </c>
      <c r="O12" s="97">
        <f>'PPTO AL 31 JULIO 2023'!Q111</f>
        <v>0</v>
      </c>
      <c r="P12" s="97">
        <f>'PPTO AL 31 JULIO 2023'!R111</f>
        <v>0</v>
      </c>
      <c r="Q12" s="97">
        <f>'PPTO AL 31 JULIO 2023'!S111</f>
        <v>0</v>
      </c>
      <c r="R12" s="97">
        <f>'PPTO AL 31 JULIO 2023'!V111</f>
        <v>0</v>
      </c>
      <c r="S12" s="97">
        <f>'PPTO AL 31 JULIO 2023'!W111</f>
        <v>0</v>
      </c>
      <c r="T12" s="97">
        <f>'PPTO AL 31 JULIO 2023'!AD111</f>
        <v>5000000</v>
      </c>
      <c r="U12" s="97">
        <f>'PPTO AL 31 JULIO 2023'!AE111</f>
        <v>0</v>
      </c>
      <c r="V12" s="97">
        <f>'PPTO AL 31 JULIO 2023'!AF111</f>
        <v>15584399</v>
      </c>
      <c r="W12" s="97">
        <f>'PPTO AL 31 JULIO 2023'!AG111</f>
        <v>4253566.3100000005</v>
      </c>
      <c r="X12" s="97">
        <f>'PPTO AL 31 JULIO 2023'!AH111</f>
        <v>3619188.5</v>
      </c>
      <c r="Y12" s="97">
        <f>'PPTO AL 31 JULIO 2023'!AK111</f>
        <v>7711644.1899999995</v>
      </c>
      <c r="Z12" s="842">
        <f t="shared" si="0"/>
        <v>0.50516897122564697</v>
      </c>
      <c r="AA12" s="843">
        <f t="shared" si="1"/>
        <v>0.27293746200928254</v>
      </c>
      <c r="AB12" s="353">
        <f t="shared" si="2"/>
        <v>4.0094371704849892E-3</v>
      </c>
      <c r="AC12" s="353">
        <f t="shared" si="3"/>
        <v>1.489477607821419E-3</v>
      </c>
      <c r="AE12" s="57"/>
    </row>
    <row r="13" spans="1:31" s="56" customFormat="1" ht="13.2" hidden="1" x14ac:dyDescent="0.25">
      <c r="A13" s="95">
        <v>3</v>
      </c>
      <c r="B13" s="96" t="s">
        <v>145</v>
      </c>
      <c r="C13" s="97">
        <f>'PPTO AL 31 JULIO 2023'!C148</f>
        <v>0</v>
      </c>
      <c r="D13" s="97">
        <f>'PPTO AL 31 JULIO 2023'!D148</f>
        <v>0</v>
      </c>
      <c r="E13" s="97">
        <f>'PPTO AL 31 JULIO 2023'!E148</f>
        <v>0</v>
      </c>
      <c r="F13" s="97">
        <f>'PPTO AL 31 JULIO 2023'!H148</f>
        <v>0</v>
      </c>
      <c r="G13" s="97">
        <f>'PPTO AL 31 JULIO 2023'!I148</f>
        <v>0</v>
      </c>
      <c r="H13" s="97">
        <f>'PPTO AL 31 JULIO 2023'!J148</f>
        <v>0</v>
      </c>
      <c r="I13" s="97">
        <f>'PPTO AL 31 JULIO 2023'!K148</f>
        <v>0</v>
      </c>
      <c r="J13" s="97">
        <f>'PPTO AL 31 JULIO 2023'!L148</f>
        <v>0</v>
      </c>
      <c r="K13" s="97">
        <f>'PPTO AL 31 JULIO 2023'!M148</f>
        <v>0</v>
      </c>
      <c r="L13" s="97">
        <f>'PPTO AL 31 JULIO 2023'!N148</f>
        <v>0</v>
      </c>
      <c r="M13" s="97">
        <f>'PPTO AL 31 JULIO 2023'!O148</f>
        <v>0</v>
      </c>
      <c r="N13" s="97">
        <f>'PPTO AL 31 JULIO 2023'!P148</f>
        <v>0</v>
      </c>
      <c r="O13" s="97">
        <f>'PPTO AL 31 JULIO 2023'!Q148</f>
        <v>0</v>
      </c>
      <c r="P13" s="97">
        <f>'PPTO AL 31 JULIO 2023'!R148</f>
        <v>0</v>
      </c>
      <c r="Q13" s="97">
        <f>'PPTO AL 31 JULIO 2023'!S148</f>
        <v>0</v>
      </c>
      <c r="R13" s="97">
        <f>'PPTO AL 31 JULIO 2023'!V148</f>
        <v>0</v>
      </c>
      <c r="S13" s="97">
        <f>'PPTO AL 31 JULIO 2023'!W148</f>
        <v>0</v>
      </c>
      <c r="T13" s="97">
        <f>'PPTO AL 31 JULIO 2023'!AD148</f>
        <v>0</v>
      </c>
      <c r="U13" s="97">
        <f>'PPTO AL 31 JULIO 2023'!AE148</f>
        <v>0</v>
      </c>
      <c r="V13" s="97">
        <f>'PPTO AL 31 JULIO 2023'!AF148</f>
        <v>0</v>
      </c>
      <c r="W13" s="97">
        <f>'PPTO AL 31 JULIO 2023'!AG148</f>
        <v>0</v>
      </c>
      <c r="X13" s="97">
        <f>'PPTO AL 31 JULIO 2023'!AH148</f>
        <v>0</v>
      </c>
      <c r="Y13" s="97">
        <f>'PPTO AL 31 JULIO 2023'!AK148</f>
        <v>0</v>
      </c>
      <c r="Z13" s="842" t="e">
        <f t="shared" si="0"/>
        <v>#DIV/0!</v>
      </c>
      <c r="AA13" s="843" t="e">
        <f t="shared" si="1"/>
        <v>#DIV/0!</v>
      </c>
      <c r="AB13" s="353">
        <f t="shared" si="2"/>
        <v>0</v>
      </c>
      <c r="AC13" s="353">
        <f t="shared" si="3"/>
        <v>0</v>
      </c>
      <c r="AE13" s="57"/>
    </row>
    <row r="14" spans="1:31" ht="15.75" hidden="1" customHeight="1" x14ac:dyDescent="0.25">
      <c r="A14" s="95">
        <v>4</v>
      </c>
      <c r="B14" s="96" t="s">
        <v>169</v>
      </c>
      <c r="C14" s="97">
        <f>'PPTO AL 31 JULIO 2023'!C172</f>
        <v>0</v>
      </c>
      <c r="D14" s="97">
        <f>'PPTO AL 31 JULIO 2023'!D172</f>
        <v>0</v>
      </c>
      <c r="E14" s="97">
        <f>'PPTO AL 31 JULIO 2023'!E172</f>
        <v>0</v>
      </c>
      <c r="F14" s="97">
        <f>'PPTO AL 31 JULIO 2023'!H172</f>
        <v>0</v>
      </c>
      <c r="G14" s="97">
        <f>'PPTO AL 31 JULIO 2023'!I172</f>
        <v>0</v>
      </c>
      <c r="H14" s="97">
        <f>'PPTO AL 31 JULIO 2023'!J172</f>
        <v>0</v>
      </c>
      <c r="I14" s="97">
        <f>'PPTO AL 31 JULIO 2023'!K172</f>
        <v>0</v>
      </c>
      <c r="J14" s="97">
        <f>'PPTO AL 31 JULIO 2023'!L172</f>
        <v>0</v>
      </c>
      <c r="K14" s="97">
        <f>'PPTO AL 31 JULIO 2023'!M172</f>
        <v>0</v>
      </c>
      <c r="L14" s="97">
        <f>'PPTO AL 31 JULIO 2023'!N172</f>
        <v>0</v>
      </c>
      <c r="M14" s="97">
        <f>'PPTO AL 31 JULIO 2023'!O172</f>
        <v>0</v>
      </c>
      <c r="N14" s="97">
        <f>'PPTO AL 31 JULIO 2023'!P172</f>
        <v>0</v>
      </c>
      <c r="O14" s="97">
        <f>'PPTO AL 31 JULIO 2023'!Q172</f>
        <v>0</v>
      </c>
      <c r="P14" s="97">
        <f>'PPTO AL 31 JULIO 2023'!R172</f>
        <v>0</v>
      </c>
      <c r="Q14" s="97">
        <f>'PPTO AL 31 JULIO 2023'!S172</f>
        <v>0</v>
      </c>
      <c r="R14" s="97">
        <f>'PPTO AL 31 JULIO 2023'!V172</f>
        <v>0</v>
      </c>
      <c r="S14" s="97">
        <f>'PPTO AL 31 JULIO 2023'!W172</f>
        <v>0</v>
      </c>
      <c r="T14" s="97">
        <f>'PPTO AL 31 JULIO 2023'!AD172</f>
        <v>0</v>
      </c>
      <c r="U14" s="97">
        <f>'PPTO AL 31 JULIO 2023'!AE172</f>
        <v>0</v>
      </c>
      <c r="V14" s="97">
        <f>'PPTO AL 31 JULIO 2023'!AF172</f>
        <v>0</v>
      </c>
      <c r="W14" s="97">
        <f>'PPTO AL 31 JULIO 2023'!AG172</f>
        <v>0</v>
      </c>
      <c r="X14" s="97">
        <f>'PPTO AL 31 JULIO 2023'!AH172</f>
        <v>0</v>
      </c>
      <c r="Y14" s="97">
        <f>'PPTO AL 31 JULIO 2023'!AK172</f>
        <v>0</v>
      </c>
      <c r="Z14" s="842" t="e">
        <f t="shared" si="0"/>
        <v>#DIV/0!</v>
      </c>
      <c r="AA14" s="843" t="e">
        <f t="shared" si="1"/>
        <v>#DIV/0!</v>
      </c>
      <c r="AB14" s="353">
        <f t="shared" si="2"/>
        <v>0</v>
      </c>
      <c r="AC14" s="353">
        <f t="shared" si="3"/>
        <v>0</v>
      </c>
      <c r="AE14" s="57"/>
    </row>
    <row r="15" spans="1:31" s="57" customFormat="1" ht="13.2" x14ac:dyDescent="0.25">
      <c r="A15" s="95">
        <v>5</v>
      </c>
      <c r="B15" s="96" t="s">
        <v>191</v>
      </c>
      <c r="C15" s="97">
        <f>'PPTO AL 31 JULIO 2023'!C194</f>
        <v>147600000</v>
      </c>
      <c r="D15" s="97">
        <f>'PPTO AL 31 JULIO 2023'!D194</f>
        <v>0</v>
      </c>
      <c r="E15" s="97">
        <f>'PPTO AL 31 JULIO 2023'!E194</f>
        <v>0</v>
      </c>
      <c r="F15" s="97">
        <f>'PPTO AL 31 JULIO 2023'!H194</f>
        <v>0</v>
      </c>
      <c r="G15" s="97">
        <f>'PPTO AL 31 JULIO 2023'!I194</f>
        <v>147600000</v>
      </c>
      <c r="H15" s="97">
        <f>'PPTO AL 31 JULIO 2023'!J194</f>
        <v>0</v>
      </c>
      <c r="I15" s="97">
        <f>'PPTO AL 31 JULIO 2023'!K194</f>
        <v>0</v>
      </c>
      <c r="J15" s="97">
        <f>'PPTO AL 31 JULIO 2023'!L194</f>
        <v>0</v>
      </c>
      <c r="K15" s="97">
        <f>'PPTO AL 31 JULIO 2023'!M194</f>
        <v>0</v>
      </c>
      <c r="L15" s="97">
        <f>'PPTO AL 31 JULIO 2023'!N194</f>
        <v>0</v>
      </c>
      <c r="M15" s="97">
        <f>'PPTO AL 31 JULIO 2023'!O194</f>
        <v>0</v>
      </c>
      <c r="N15" s="97">
        <f>'PPTO AL 31 JULIO 2023'!P194</f>
        <v>0</v>
      </c>
      <c r="O15" s="97">
        <f>'PPTO AL 31 JULIO 2023'!Q194</f>
        <v>0</v>
      </c>
      <c r="P15" s="97">
        <f>'PPTO AL 31 JULIO 2023'!R194</f>
        <v>0</v>
      </c>
      <c r="Q15" s="97">
        <f>'PPTO AL 31 JULIO 2023'!S194</f>
        <v>0</v>
      </c>
      <c r="R15" s="97">
        <f>'PPTO AL 31 JULIO 2023'!V194</f>
        <v>0</v>
      </c>
      <c r="S15" s="97">
        <f>'PPTO AL 31 JULIO 2023'!W194</f>
        <v>0</v>
      </c>
      <c r="T15" s="97">
        <f>'PPTO AL 31 JULIO 2023'!AD194</f>
        <v>0</v>
      </c>
      <c r="U15" s="97">
        <f>'PPTO AL 31 JULIO 2023'!AE194</f>
        <v>0</v>
      </c>
      <c r="V15" s="97">
        <f>'PPTO AL 31 JULIO 2023'!AF194</f>
        <v>147600000</v>
      </c>
      <c r="W15" s="97">
        <f>'PPTO AL 31 JULIO 2023'!AG194</f>
        <v>0</v>
      </c>
      <c r="X15" s="97">
        <f>'PPTO AL 31 JULIO 2023'!AH194</f>
        <v>82736537.120000005</v>
      </c>
      <c r="Y15" s="97">
        <f>'PPTO AL 31 JULIO 2023'!AK194</f>
        <v>64863462.879999995</v>
      </c>
      <c r="Z15" s="842">
        <f t="shared" si="0"/>
        <v>0.56054564444444444</v>
      </c>
      <c r="AA15" s="843">
        <f t="shared" si="1"/>
        <v>0</v>
      </c>
      <c r="AB15" s="353">
        <f t="shared" si="2"/>
        <v>3.3723804245880971E-2</v>
      </c>
      <c r="AC15" s="353">
        <f t="shared" si="3"/>
        <v>1.2528155234495564E-2</v>
      </c>
    </row>
    <row r="16" spans="1:31" s="56" customFormat="1" ht="13.2" x14ac:dyDescent="0.25">
      <c r="A16" s="95">
        <v>6</v>
      </c>
      <c r="B16" s="96" t="s">
        <v>219</v>
      </c>
      <c r="C16" s="97">
        <f>'PPTO AL 31 JULIO 2023'!C223</f>
        <v>1881262938</v>
      </c>
      <c r="D16" s="97">
        <f>'PPTO AL 31 JULIO 2023'!D223</f>
        <v>0</v>
      </c>
      <c r="E16" s="97">
        <f>'PPTO AL 31 JULIO 2023'!E223</f>
        <v>0</v>
      </c>
      <c r="F16" s="97">
        <f>'PPTO AL 31 JULIO 2023'!H223</f>
        <v>0</v>
      </c>
      <c r="G16" s="97">
        <f>'PPTO AL 31 JULIO 2023'!I223</f>
        <v>1881262938</v>
      </c>
      <c r="H16" s="97">
        <f>'PPTO AL 31 JULIO 2023'!J223</f>
        <v>20115892.859999999</v>
      </c>
      <c r="I16" s="97">
        <f>'PPTO AL 31 JULIO 2023'!K223</f>
        <v>20115892.859999999</v>
      </c>
      <c r="J16" s="97">
        <f>'PPTO AL 31 JULIO 2023'!L223</f>
        <v>20000000</v>
      </c>
      <c r="K16" s="97">
        <f>'PPTO AL 31 JULIO 2023'!M223</f>
        <v>20000000</v>
      </c>
      <c r="L16" s="97">
        <f>'PPTO AL 31 JULIO 2023'!N223</f>
        <v>0</v>
      </c>
      <c r="M16" s="97">
        <f>'PPTO AL 31 JULIO 2023'!O223</f>
        <v>68000000</v>
      </c>
      <c r="N16" s="97">
        <f>'PPTO AL 31 JULIO 2023'!P223</f>
        <v>0</v>
      </c>
      <c r="O16" s="97">
        <f>'PPTO AL 31 JULIO 2023'!Q223</f>
        <v>0</v>
      </c>
      <c r="P16" s="97">
        <f>'PPTO AL 31 JULIO 2023'!R223</f>
        <v>0</v>
      </c>
      <c r="Q16" s="97">
        <f>'PPTO AL 31 JULIO 2023'!S223</f>
        <v>0</v>
      </c>
      <c r="R16" s="97">
        <f>'PPTO AL 31 JULIO 2023'!V223</f>
        <v>0</v>
      </c>
      <c r="S16" s="97">
        <f>'PPTO AL 31 JULIO 2023'!W223</f>
        <v>0</v>
      </c>
      <c r="T16" s="97">
        <f>'PPTO AL 31 JULIO 2023'!AD223</f>
        <v>40115892.859999999</v>
      </c>
      <c r="U16" s="97">
        <f>'PPTO AL 31 JULIO 2023'!AE223</f>
        <v>108115892.86</v>
      </c>
      <c r="V16" s="97">
        <f>'PPTO AL 31 JULIO 2023'!AF223</f>
        <v>1813262937.9999998</v>
      </c>
      <c r="W16" s="97">
        <f>'PPTO AL 31 JULIO 2023'!AG223</f>
        <v>942089348.92999995</v>
      </c>
      <c r="X16" s="97">
        <f>'PPTO AL 31 JULIO 2023'!AH223</f>
        <v>392309272.41000003</v>
      </c>
      <c r="Y16" s="97">
        <f>'PPTO AL 31 JULIO 2023'!AK223</f>
        <v>478864316.65999991</v>
      </c>
      <c r="Z16" s="842">
        <f t="shared" si="0"/>
        <v>0.73591016138664389</v>
      </c>
      <c r="AA16" s="843">
        <f t="shared" si="1"/>
        <v>0.51955473703615729</v>
      </c>
      <c r="AB16" s="353">
        <f t="shared" si="2"/>
        <v>0.24897108107311394</v>
      </c>
      <c r="AC16" s="353">
        <f t="shared" si="3"/>
        <v>9.2490999231355259E-2</v>
      </c>
    </row>
    <row r="17" spans="1:31" s="56" customFormat="1" ht="13.2" x14ac:dyDescent="0.25">
      <c r="A17" s="95">
        <v>9</v>
      </c>
      <c r="B17" s="96" t="s">
        <v>291</v>
      </c>
      <c r="C17" s="97">
        <f>'PPTO AL 31 JULIO 2023'!C224</f>
        <v>1771022378</v>
      </c>
      <c r="D17" s="97">
        <f>'PPTO AL 31 JULIO 2023'!D224</f>
        <v>0</v>
      </c>
      <c r="E17" s="97">
        <f>'PPTO AL 31 JULIO 2023'!E224</f>
        <v>0</v>
      </c>
      <c r="F17" s="97">
        <f>'PPTO AL 31 JULIO 2023'!H224</f>
        <v>0</v>
      </c>
      <c r="G17" s="97">
        <f>'PPTO AL 31 JULIO 2023'!I224</f>
        <v>1771022378</v>
      </c>
      <c r="H17" s="97">
        <f>'PPTO AL 31 JULIO 2023'!J224</f>
        <v>0</v>
      </c>
      <c r="I17" s="97">
        <f>'PPTO AL 31 JULIO 2023'!K224</f>
        <v>20115892.859999999</v>
      </c>
      <c r="J17" s="97">
        <f>'PPTO AL 31 JULIO 2023'!L224</f>
        <v>0</v>
      </c>
      <c r="K17" s="97">
        <f>'PPTO AL 31 JULIO 2023'!M224</f>
        <v>0</v>
      </c>
      <c r="L17" s="97">
        <f>'PPTO AL 31 JULIO 2023'!N224</f>
        <v>0</v>
      </c>
      <c r="M17" s="97">
        <f>'PPTO AL 31 JULIO 2023'!O224</f>
        <v>68000000</v>
      </c>
      <c r="N17" s="97">
        <f>'PPTO AL 31 JULIO 2023'!P224</f>
        <v>0</v>
      </c>
      <c r="O17" s="97">
        <f>'PPTO AL 31 JULIO 2023'!Q224</f>
        <v>0</v>
      </c>
      <c r="P17" s="97">
        <f>'PPTO AL 31 JULIO 2023'!R224</f>
        <v>0</v>
      </c>
      <c r="Q17" s="97">
        <f>'PPTO AL 31 JULIO 2023'!S224</f>
        <v>0</v>
      </c>
      <c r="R17" s="97">
        <f>'PPTO AL 31 JULIO 2023'!V224</f>
        <v>0</v>
      </c>
      <c r="S17" s="97">
        <f>'PPTO AL 31 JULIO 2023'!W224</f>
        <v>0</v>
      </c>
      <c r="T17" s="97">
        <f>'PPTO AL 31 JULIO 2023'!AD224</f>
        <v>0</v>
      </c>
      <c r="U17" s="97">
        <f>'PPTO AL 31 JULIO 2023'!AE224</f>
        <v>88115892.859999999</v>
      </c>
      <c r="V17" s="97">
        <f>+'PPTO AL 31 JULIO 2023'!AF295</f>
        <v>0</v>
      </c>
      <c r="W17" s="97">
        <f>+'PPTO AL 31 JULIO 2023'!AG295</f>
        <v>0</v>
      </c>
      <c r="X17" s="97">
        <f>+'PPTO AL 31 JULIO 2023'!AH295</f>
        <v>0</v>
      </c>
      <c r="Y17" s="97">
        <f>+'PPTO AL 31 JULIO 2023'!AK295</f>
        <v>0</v>
      </c>
      <c r="Z17" s="842"/>
      <c r="AA17" s="843"/>
      <c r="AB17" s="353"/>
      <c r="AC17" s="353"/>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2" t="s">
        <v>0</v>
      </c>
    </row>
    <row r="19" spans="1:31" ht="13.8" thickBot="1" x14ac:dyDescent="0.3">
      <c r="A19" s="334"/>
      <c r="B19" s="507" t="s">
        <v>11</v>
      </c>
      <c r="C19" s="508"/>
      <c r="D19" s="508"/>
      <c r="E19" s="509"/>
      <c r="F19" s="509"/>
      <c r="G19" s="510"/>
      <c r="H19" s="509"/>
      <c r="I19" s="509"/>
      <c r="J19" s="509"/>
      <c r="K19" s="509"/>
      <c r="L19" s="509"/>
      <c r="M19" s="509"/>
      <c r="N19" s="509"/>
      <c r="O19" s="509"/>
      <c r="P19" s="509"/>
      <c r="Q19" s="509"/>
      <c r="R19" s="509"/>
      <c r="S19" s="509"/>
      <c r="T19" s="509"/>
      <c r="U19" s="509"/>
      <c r="V19" s="508">
        <f>'PPTO AL 31 JULIO 2023'!AF11</f>
        <v>5177415323</v>
      </c>
      <c r="W19" s="508">
        <f>'PPTO AL 31 JULIO 2023'!AG11</f>
        <v>2347933353.0699997</v>
      </c>
      <c r="X19" s="508">
        <f>'PPTO AL 31 JULIO 2023'!AH11</f>
        <v>906108722.74000001</v>
      </c>
      <c r="Y19" s="508">
        <f>'PPTO AL 31 JULIO 2023'!AK11</f>
        <v>1923373247.1900001</v>
      </c>
      <c r="Z19" s="552">
        <f>(V19-Y19)/V19</f>
        <v>0.62850705860013545</v>
      </c>
      <c r="AA19" s="553">
        <f>W19/V19</f>
        <v>0.4534952686989604</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3"/>
    </row>
    <row r="26" spans="1:31" x14ac:dyDescent="0.2">
      <c r="X26" s="2"/>
      <c r="Z26" s="123"/>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18" customWidth="1"/>
    <col min="8" max="8" width="9.5546875" style="562" customWidth="1"/>
    <col min="9" max="9" width="3.33203125" customWidth="1"/>
    <col min="10" max="10" width="14.109375" bestFit="1" customWidth="1"/>
  </cols>
  <sheetData>
    <row r="1" spans="1:10" x14ac:dyDescent="0.3">
      <c r="A1" s="962" t="str">
        <f>+RESUMENxPartida!$A$1</f>
        <v>MINISTERIO DE CIENCIA, TECNOLOGÍA  Y TELECOMUNICACIONES</v>
      </c>
      <c r="B1" s="963"/>
      <c r="C1" s="963"/>
      <c r="D1" s="963"/>
      <c r="E1" s="963"/>
      <c r="F1" s="963"/>
      <c r="G1" s="963"/>
      <c r="H1" s="964"/>
    </row>
    <row r="2" spans="1:10" ht="14.25" customHeight="1" x14ac:dyDescent="0.3">
      <c r="A2" s="965" t="s">
        <v>719</v>
      </c>
      <c r="B2" s="966"/>
      <c r="C2" s="966"/>
      <c r="D2" s="966"/>
      <c r="E2" s="966"/>
      <c r="F2" s="966"/>
      <c r="G2" s="966"/>
      <c r="H2" s="967"/>
    </row>
    <row r="3" spans="1:10" x14ac:dyDescent="0.3">
      <c r="A3" s="965" t="s">
        <v>460</v>
      </c>
      <c r="B3" s="966"/>
      <c r="C3" s="966"/>
      <c r="D3" s="966"/>
      <c r="E3" s="966"/>
      <c r="F3" s="966"/>
      <c r="G3" s="966"/>
      <c r="H3" s="967"/>
    </row>
    <row r="4" spans="1:10" ht="18" customHeight="1" x14ac:dyDescent="0.3">
      <c r="A4" s="972" t="s">
        <v>733</v>
      </c>
      <c r="B4" s="973"/>
      <c r="C4" s="973"/>
      <c r="D4" s="973"/>
      <c r="E4" s="973"/>
      <c r="F4" s="973"/>
      <c r="G4" s="973"/>
      <c r="H4" s="974"/>
    </row>
    <row r="5" spans="1:10" ht="15" thickBot="1" x14ac:dyDescent="0.35">
      <c r="A5" s="975" t="s">
        <v>2</v>
      </c>
      <c r="B5" s="976"/>
      <c r="C5" s="976"/>
      <c r="D5" s="976"/>
      <c r="E5" s="976"/>
      <c r="F5" s="976"/>
      <c r="G5" s="976"/>
      <c r="H5" s="977"/>
    </row>
    <row r="6" spans="1:10" ht="15" thickBot="1" x14ac:dyDescent="0.35">
      <c r="A6" s="12"/>
      <c r="B6" s="12"/>
      <c r="C6" s="12"/>
      <c r="D6" s="12"/>
      <c r="E6" s="12"/>
      <c r="F6" s="12"/>
      <c r="G6" s="534"/>
    </row>
    <row r="7" spans="1:10" x14ac:dyDescent="0.3">
      <c r="A7" s="970" t="s">
        <v>4</v>
      </c>
      <c r="B7" s="971"/>
      <c r="C7" s="968" t="s">
        <v>320</v>
      </c>
      <c r="D7" s="968" t="s">
        <v>325</v>
      </c>
      <c r="E7" s="968" t="s">
        <v>321</v>
      </c>
      <c r="F7" s="968" t="s">
        <v>322</v>
      </c>
      <c r="G7" s="968" t="s">
        <v>439</v>
      </c>
      <c r="H7" s="978" t="s">
        <v>440</v>
      </c>
    </row>
    <row r="8" spans="1:10" ht="21" customHeight="1" thickBot="1" x14ac:dyDescent="0.35">
      <c r="A8" s="445" t="s">
        <v>6</v>
      </c>
      <c r="B8" s="446" t="s">
        <v>7</v>
      </c>
      <c r="C8" s="969"/>
      <c r="D8" s="969"/>
      <c r="E8" s="969"/>
      <c r="F8" s="969"/>
      <c r="G8" s="969"/>
      <c r="H8" s="979"/>
    </row>
    <row r="9" spans="1:10" ht="21.75" customHeight="1" x14ac:dyDescent="0.3">
      <c r="A9" s="94"/>
      <c r="B9" s="94"/>
      <c r="C9" s="79"/>
      <c r="D9" s="74"/>
      <c r="E9" s="74"/>
      <c r="F9" s="74"/>
      <c r="G9" s="535"/>
    </row>
    <row r="10" spans="1:10" x14ac:dyDescent="0.3">
      <c r="A10" s="436">
        <v>0</v>
      </c>
      <c r="B10" s="437" t="s">
        <v>12</v>
      </c>
      <c r="C10" s="438">
        <f>'PPTO AL 31 JULIO 2023'!AF13</f>
        <v>2225959379</v>
      </c>
      <c r="D10" s="438">
        <f>'PPTO AL 31 JULIO 2023'!AG13</f>
        <v>1029700377.7099999</v>
      </c>
      <c r="E10" s="438">
        <f>'PPTO AL 31 JULIO 2023'!AH13</f>
        <v>221028450.63999999</v>
      </c>
      <c r="F10" s="438">
        <f>'PPTO AL 31 JULIO 2023'!AK13</f>
        <v>975230550.6500001</v>
      </c>
      <c r="G10" s="439">
        <f>(C10-F10)/C10</f>
        <v>0.56188304249823418</v>
      </c>
      <c r="H10" s="563">
        <f>D10/C10</f>
        <v>0.46258722752280734</v>
      </c>
    </row>
    <row r="11" spans="1:10" x14ac:dyDescent="0.3">
      <c r="A11" s="253">
        <f>'PPTO AL 31 JULIO 2023'!A14</f>
        <v>1</v>
      </c>
      <c r="B11" s="254" t="str">
        <f>'PPTO AL 31 JULIO 2023'!B14</f>
        <v>REMUNERACIONES BÁSICAS</v>
      </c>
      <c r="C11" s="124">
        <f>'PPTO AL 31 JULIO 2023'!AF14</f>
        <v>787105956</v>
      </c>
      <c r="D11" s="124">
        <f>'PPTO AL 31 JULIO 2023'!AG14</f>
        <v>409459003.08999997</v>
      </c>
      <c r="E11" s="124">
        <f>'PPTO AL 31 JULIO 2023'!AH14</f>
        <v>0</v>
      </c>
      <c r="F11" s="124">
        <f>'PPTO AL 31 JULIO 2023'!AK14</f>
        <v>377646952.91000003</v>
      </c>
      <c r="G11" s="550">
        <f>IFERROR(((C11-F11)/C11),0)</f>
        <v>0.5202082387622029</v>
      </c>
      <c r="H11" s="561">
        <f>IFERROR((D11/C11),0)</f>
        <v>0.5202082387622029</v>
      </c>
      <c r="J11" s="262"/>
    </row>
    <row r="12" spans="1:10" x14ac:dyDescent="0.3">
      <c r="A12" s="253">
        <f>'PPTO AL 31 JULIO 2023'!A20</f>
        <v>2</v>
      </c>
      <c r="B12" s="254" t="str">
        <f>'PPTO AL 31 JULIO 2023'!B20</f>
        <v>REMUNERACIONES EVENTUALES</v>
      </c>
      <c r="C12" s="124">
        <f>'PPTO AL 31 JULIO 2023'!AF20</f>
        <v>7800000</v>
      </c>
      <c r="D12" s="124">
        <f>'PPTO AL 31 JULIO 2023'!AG20</f>
        <v>1606086.23</v>
      </c>
      <c r="E12" s="124">
        <f>'PPTO AL 31 JULIO 2023'!AH20</f>
        <v>0</v>
      </c>
      <c r="F12" s="124">
        <f>'PPTO AL 31 JULIO 2023'!AK20</f>
        <v>6193913.7699999996</v>
      </c>
      <c r="G12" s="550">
        <f t="shared" ref="G12:G15" si="0">IFERROR(((C12-F12)/C12),0)</f>
        <v>0.20590849102564107</v>
      </c>
      <c r="H12" s="561">
        <f t="shared" ref="H12:H15" si="1">IFERROR((D12/C12),0)</f>
        <v>0.20590849102564102</v>
      </c>
      <c r="J12" s="262"/>
    </row>
    <row r="13" spans="1:10" x14ac:dyDescent="0.3">
      <c r="A13" s="253">
        <f>'PPTO AL 31 JULIO 2023'!A26</f>
        <v>3</v>
      </c>
      <c r="B13" s="254" t="str">
        <f>'PPTO AL 31 JULIO 2023'!B26</f>
        <v>INCENTIVOS SALARIALES</v>
      </c>
      <c r="C13" s="124">
        <f>'PPTO AL 31 JULIO 2023'!AF26</f>
        <v>996614405</v>
      </c>
      <c r="D13" s="124">
        <f>'PPTO AL 31 JULIO 2023'!AG26</f>
        <v>408922868.02999997</v>
      </c>
      <c r="E13" s="124">
        <f>'PPTO AL 31 JULIO 2023'!AH26</f>
        <v>0</v>
      </c>
      <c r="F13" s="124">
        <f>'PPTO AL 31 JULIO 2023'!AK26</f>
        <v>587691536.97000003</v>
      </c>
      <c r="G13" s="550">
        <f t="shared" si="0"/>
        <v>0.41031201834775805</v>
      </c>
      <c r="H13" s="561">
        <f t="shared" si="1"/>
        <v>0.41031201834775805</v>
      </c>
      <c r="J13" s="262"/>
    </row>
    <row r="14" spans="1:10" x14ac:dyDescent="0.3">
      <c r="A14" s="253">
        <f>'PPTO AL 31 JULIO 2023'!A32</f>
        <v>4</v>
      </c>
      <c r="B14" s="254" t="str">
        <f>'PPTO AL 31 JULIO 2023'!B32</f>
        <v>CONTRIB. PATR. AL DESARROLLO Y LA SEG. SOCIAL</v>
      </c>
      <c r="C14" s="124">
        <f>'PPTO AL 31 JULIO 2023'!AF32</f>
        <v>160981000</v>
      </c>
      <c r="D14" s="124">
        <f>'PPTO AL 31 JULIO 2023'!AG32</f>
        <v>80787354</v>
      </c>
      <c r="E14" s="124">
        <f>'PPTO AL 31 JULIO 2023'!AH32</f>
        <v>78357563</v>
      </c>
      <c r="F14" s="124">
        <f>'PPTO AL 31 JULIO 2023'!AK32</f>
        <v>1836083</v>
      </c>
      <c r="G14" s="550">
        <f t="shared" si="0"/>
        <v>0.98859441176287888</v>
      </c>
      <c r="H14" s="561">
        <f t="shared" si="1"/>
        <v>0.50184403128319488</v>
      </c>
      <c r="J14" s="262"/>
    </row>
    <row r="15" spans="1:10" x14ac:dyDescent="0.3">
      <c r="A15" s="253">
        <f>'PPTO AL 31 JULIO 2023'!A38</f>
        <v>5</v>
      </c>
      <c r="B15" s="254" t="str">
        <f>'PPTO AL 31 JULIO 2023'!B38</f>
        <v xml:space="preserve">CONTRIB. PATR. FDOS  PENS. Y OTROS FDOS DE CAPITALIZ. </v>
      </c>
      <c r="C15" s="124">
        <f>'PPTO AL 31 JULIO 2023'!AF38</f>
        <v>273458018</v>
      </c>
      <c r="D15" s="124">
        <f>'PPTO AL 31 JULIO 2023'!AG38</f>
        <v>128925066.36</v>
      </c>
      <c r="E15" s="124">
        <f>'PPTO AL 31 JULIO 2023'!AH38</f>
        <v>142670887.63999999</v>
      </c>
      <c r="F15" s="124">
        <f>'PPTO AL 31 JULIO 2023'!AK38</f>
        <v>1862064</v>
      </c>
      <c r="G15" s="550">
        <f t="shared" si="0"/>
        <v>0.99319067689578588</v>
      </c>
      <c r="H15" s="561">
        <f t="shared" si="1"/>
        <v>0.47146200832919077</v>
      </c>
      <c r="J15" s="262"/>
    </row>
    <row r="16" spans="1:10" hidden="1" x14ac:dyDescent="0.3">
      <c r="A16" s="253">
        <f>'PPTO AL 31 JULIO 2023'!A44</f>
        <v>99</v>
      </c>
      <c r="B16" s="254" t="str">
        <f>'PPTO AL 31 JULIO 2023'!B44</f>
        <v>REMUNERACIONES DIVERSAS</v>
      </c>
      <c r="C16" s="124">
        <f>'PPTO AL 31 JULIO 2023'!AF44</f>
        <v>0</v>
      </c>
      <c r="D16" s="124">
        <f>'PPTO AL 31 JULIO 2023'!AG44</f>
        <v>0</v>
      </c>
      <c r="E16" s="124">
        <f>'PPTO AL 31 JULIO 2023'!AH44</f>
        <v>0</v>
      </c>
      <c r="F16" s="124">
        <f>'PPTO AL 31 JULIO 2023'!AK44</f>
        <v>0</v>
      </c>
      <c r="G16" s="536"/>
      <c r="H16" s="564"/>
      <c r="J16" s="262"/>
    </row>
    <row r="17" spans="1:9" x14ac:dyDescent="0.3">
      <c r="A17" s="436">
        <v>1</v>
      </c>
      <c r="B17" s="437" t="s">
        <v>46</v>
      </c>
      <c r="C17" s="438">
        <f>'PPTO AL 31 JULIO 2023'!AF47</f>
        <v>975008607</v>
      </c>
      <c r="D17" s="438">
        <f>'PPTO AL 31 JULIO 2023'!AG47</f>
        <v>371890060.12000006</v>
      </c>
      <c r="E17" s="438">
        <f>'PPTO AL 31 JULIO 2023'!AH47</f>
        <v>206415274.07000002</v>
      </c>
      <c r="F17" s="438">
        <f>'PPTO AL 31 JULIO 2023'!AK47</f>
        <v>396703272.80999994</v>
      </c>
      <c r="G17" s="439">
        <f>(C17-F17)/C17</f>
        <v>0.59312844013693933</v>
      </c>
      <c r="H17" s="563">
        <f>D17/C17</f>
        <v>0.38142233560816152</v>
      </c>
    </row>
    <row r="18" spans="1:9" x14ac:dyDescent="0.3">
      <c r="A18" s="253">
        <f>'PPTO AL 31 JULIO 2023'!A48</f>
        <v>101</v>
      </c>
      <c r="B18" s="254" t="str">
        <f>'PPTO AL 31 JULIO 2023'!B48</f>
        <v xml:space="preserve">ALQUILERES </v>
      </c>
      <c r="C18" s="124">
        <f>'PPTO AL 31 JULIO 2023'!AF48</f>
        <v>571943348</v>
      </c>
      <c r="D18" s="124">
        <f>'PPTO AL 31 JULIO 2023'!AG48</f>
        <v>275081527.83000004</v>
      </c>
      <c r="E18" s="124">
        <f>'PPTO AL 31 JULIO 2023'!AH48</f>
        <v>138052706.60000002</v>
      </c>
      <c r="F18" s="124">
        <f>'PPTO AL 31 JULIO 2023'!AK48</f>
        <v>158809113.56999996</v>
      </c>
      <c r="G18" s="550">
        <f t="shared" ref="G18:G27" si="2">IFERROR(((C18-F18)/C18),0)</f>
        <v>0.72233418899733415</v>
      </c>
      <c r="H18" s="561">
        <f t="shared" ref="H18:H27" si="3">IFERROR((D18/C18),0)</f>
        <v>0.48095939710098706</v>
      </c>
    </row>
    <row r="19" spans="1:9" x14ac:dyDescent="0.3">
      <c r="A19" s="253">
        <f>'PPTO AL 31 JULIO 2023'!A54</f>
        <v>102</v>
      </c>
      <c r="B19" s="254" t="str">
        <f>'PPTO AL 31 JULIO 2023'!B54</f>
        <v>SERVICIOS BÁSICOS</v>
      </c>
      <c r="C19" s="124">
        <f>'PPTO AL 31 JULIO 2023'!AF54</f>
        <v>118576882</v>
      </c>
      <c r="D19" s="124">
        <f>'PPTO AL 31 JULIO 2023'!AG54</f>
        <v>43683299.859999999</v>
      </c>
      <c r="E19" s="124">
        <f>'PPTO AL 31 JULIO 2023'!AH54</f>
        <v>23785839.84</v>
      </c>
      <c r="F19" s="124">
        <f>'PPTO AL 31 JULIO 2023'!AK54</f>
        <v>51107742.299999997</v>
      </c>
      <c r="G19" s="550">
        <f t="shared" si="2"/>
        <v>0.56899067138567538</v>
      </c>
      <c r="H19" s="561">
        <f t="shared" si="3"/>
        <v>0.36839642874063766</v>
      </c>
    </row>
    <row r="20" spans="1:9" x14ac:dyDescent="0.3">
      <c r="A20" s="253">
        <f>'PPTO AL 31 JULIO 2023'!A60</f>
        <v>103</v>
      </c>
      <c r="B20" s="254" t="str">
        <f>'PPTO AL 31 JULIO 2023'!B60</f>
        <v>SERVICIOS COMERCIALES Y FINANCIEROS</v>
      </c>
      <c r="C20" s="124">
        <f>'PPTO AL 31 JULIO 2023'!AF60</f>
        <v>69495202</v>
      </c>
      <c r="D20" s="124">
        <f>'PPTO AL 31 JULIO 2023'!AG60</f>
        <v>7311660.6399999997</v>
      </c>
      <c r="E20" s="124">
        <f>'PPTO AL 31 JULIO 2023'!AH60</f>
        <v>5000427.4000000004</v>
      </c>
      <c r="F20" s="124">
        <f>'PPTO AL 31 JULIO 2023'!AK60</f>
        <v>57183113.960000008</v>
      </c>
      <c r="G20" s="550">
        <f t="shared" si="2"/>
        <v>0.17716457662789428</v>
      </c>
      <c r="H20" s="561">
        <f t="shared" si="3"/>
        <v>0.10521101356033183</v>
      </c>
    </row>
    <row r="21" spans="1:9" x14ac:dyDescent="0.3">
      <c r="A21" s="253">
        <f>'PPTO AL 31 JULIO 2023'!A68</f>
        <v>104</v>
      </c>
      <c r="B21" s="254" t="str">
        <f>'PPTO AL 31 JULIO 2023'!B68</f>
        <v>SERVICIOS DE GESTIÓN Y APOYO</v>
      </c>
      <c r="C21" s="124">
        <f>'PPTO AL 31 JULIO 2023'!AF68</f>
        <v>92877092</v>
      </c>
      <c r="D21" s="124">
        <f>'PPTO AL 31 JULIO 2023'!AG68</f>
        <v>17083208.919999998</v>
      </c>
      <c r="E21" s="124">
        <f>'PPTO AL 31 JULIO 2023'!AH68</f>
        <v>10838707.479999999</v>
      </c>
      <c r="F21" s="124">
        <f>'PPTO AL 31 JULIO 2023'!AK68</f>
        <v>64955175.599999994</v>
      </c>
      <c r="G21" s="550">
        <f t="shared" si="2"/>
        <v>0.30063297416762363</v>
      </c>
      <c r="H21" s="561">
        <f t="shared" si="3"/>
        <v>0.18393350343053375</v>
      </c>
    </row>
    <row r="22" spans="1:9" x14ac:dyDescent="0.3">
      <c r="A22" s="253">
        <f>'PPTO AL 31 JULIO 2023'!A76</f>
        <v>105</v>
      </c>
      <c r="B22" s="254" t="str">
        <f>'PPTO AL 31 JULIO 2023'!B76</f>
        <v>GASTOS DE VIAJE Y TRANSPORTE</v>
      </c>
      <c r="C22" s="124">
        <f>'PPTO AL 31 JULIO 2023'!AF76</f>
        <v>52402000</v>
      </c>
      <c r="D22" s="124">
        <f>'PPTO AL 31 JULIO 2023'!AG76</f>
        <v>2417435</v>
      </c>
      <c r="E22" s="124">
        <f>'PPTO AL 31 JULIO 2023'!AH76</f>
        <v>1737065</v>
      </c>
      <c r="F22" s="124">
        <f>'PPTO AL 31 JULIO 2023'!AK76</f>
        <v>48247500</v>
      </c>
      <c r="G22" s="550">
        <f t="shared" si="2"/>
        <v>7.9281325140261816E-2</v>
      </c>
      <c r="H22" s="561">
        <f t="shared" si="3"/>
        <v>4.613249494294111E-2</v>
      </c>
    </row>
    <row r="23" spans="1:9" x14ac:dyDescent="0.3">
      <c r="A23" s="253">
        <f>'PPTO AL 31 JULIO 2023'!A81</f>
        <v>106</v>
      </c>
      <c r="B23" s="254" t="str">
        <f>'PPTO AL 31 JULIO 2023'!B81</f>
        <v>SEGUROS, REASEGUROS Y OTRAS OBLIGACIONES</v>
      </c>
      <c r="C23" s="124">
        <f>'PPTO AL 31 JULIO 2023'!AF81</f>
        <v>15149596</v>
      </c>
      <c r="D23" s="124">
        <f>'PPTO AL 31 JULIO 2023'!AG81</f>
        <v>11164633.560000001</v>
      </c>
      <c r="E23" s="124">
        <f>'PPTO AL 31 JULIO 2023'!AH81</f>
        <v>2971027</v>
      </c>
      <c r="F23" s="124">
        <f>'PPTO AL 31 JULIO 2023'!AK81</f>
        <v>1013935.4399999995</v>
      </c>
      <c r="G23" s="550">
        <f t="shared" si="2"/>
        <v>0.93307178356439346</v>
      </c>
      <c r="H23" s="561">
        <f t="shared" si="3"/>
        <v>0.73695916115518856</v>
      </c>
    </row>
    <row r="24" spans="1:9" x14ac:dyDescent="0.3">
      <c r="A24" s="253">
        <f>'PPTO AL 31 JULIO 2023'!A85</f>
        <v>107</v>
      </c>
      <c r="B24" s="254" t="str">
        <f>'PPTO AL 31 JULIO 2023'!B85</f>
        <v>CAPACITACIÓN Y PROTOCOLO</v>
      </c>
      <c r="C24" s="124">
        <f>'PPTO AL 31 JULIO 2023'!AF85</f>
        <v>1100000</v>
      </c>
      <c r="D24" s="124">
        <f>'PPTO AL 31 JULIO 2023'!AG85</f>
        <v>0</v>
      </c>
      <c r="E24" s="124">
        <f>'PPTO AL 31 JULIO 2023'!AH85</f>
        <v>0</v>
      </c>
      <c r="F24" s="124">
        <f>'PPTO AL 31 JULIO 2023'!AK85</f>
        <v>1100000</v>
      </c>
      <c r="G24" s="550">
        <f t="shared" si="2"/>
        <v>0</v>
      </c>
      <c r="H24" s="561">
        <f t="shared" si="3"/>
        <v>0</v>
      </c>
    </row>
    <row r="25" spans="1:9" x14ac:dyDescent="0.3">
      <c r="A25" s="253">
        <f>'PPTO AL 31 JULIO 2023'!A89</f>
        <v>108</v>
      </c>
      <c r="B25" s="254" t="str">
        <f>'PPTO AL 31 JULIO 2023'!B89</f>
        <v>MANT. Y REP.</v>
      </c>
      <c r="C25" s="124">
        <f>'PPTO AL 31 JULIO 2023'!AF89</f>
        <v>52972887</v>
      </c>
      <c r="D25" s="124">
        <f>'PPTO AL 31 JULIO 2023'!AG89</f>
        <v>15148294.310000001</v>
      </c>
      <c r="E25" s="124">
        <f>'PPTO AL 31 JULIO 2023'!AH89</f>
        <v>24029500.75</v>
      </c>
      <c r="F25" s="124">
        <f>'PPTO AL 31 JULIO 2023'!AK89</f>
        <v>13795091.940000001</v>
      </c>
      <c r="G25" s="550">
        <f t="shared" si="2"/>
        <v>0.73958202542368523</v>
      </c>
      <c r="H25" s="561">
        <f t="shared" si="3"/>
        <v>0.28596316281572498</v>
      </c>
    </row>
    <row r="26" spans="1:9" hidden="1" x14ac:dyDescent="0.3">
      <c r="A26" s="253">
        <f>'PPTO AL 31 JULIO 2023'!A99</f>
        <v>109</v>
      </c>
      <c r="B26" s="254" t="str">
        <f>'PPTO AL 31 JULIO 2023'!B99</f>
        <v>IMPUESTOS</v>
      </c>
      <c r="C26" s="124">
        <f>'PPTO AL 31 JULIO 2023'!AF99</f>
        <v>0</v>
      </c>
      <c r="D26" s="124">
        <f>'PPTO AL 31 JULIO 2023'!AG99</f>
        <v>0</v>
      </c>
      <c r="E26" s="124">
        <f>'PPTO AL 31 JULIO 2023'!AH99</f>
        <v>0</v>
      </c>
      <c r="F26" s="124">
        <f>'PPTO AL 31 JULIO 2023'!AK99</f>
        <v>0</v>
      </c>
      <c r="G26" s="550">
        <f t="shared" si="2"/>
        <v>0</v>
      </c>
      <c r="H26" s="561">
        <f t="shared" si="3"/>
        <v>0</v>
      </c>
    </row>
    <row r="27" spans="1:9" x14ac:dyDescent="0.3">
      <c r="A27" s="253">
        <f>'PPTO AL 31 JULIO 2023'!A104</f>
        <v>199</v>
      </c>
      <c r="B27" s="254" t="str">
        <f>'PPTO AL 31 JULIO 2023'!B104</f>
        <v>SERVICIOS DIVERSOS</v>
      </c>
      <c r="C27" s="124">
        <f>'PPTO AL 31 JULIO 2023'!AF104</f>
        <v>491600</v>
      </c>
      <c r="D27" s="124">
        <f>'PPTO AL 31 JULIO 2023'!AG104</f>
        <v>0</v>
      </c>
      <c r="E27" s="124">
        <f>'PPTO AL 31 JULIO 2023'!AH104</f>
        <v>0</v>
      </c>
      <c r="F27" s="124">
        <f>'PPTO AL 31 JULIO 2023'!AK104</f>
        <v>491600</v>
      </c>
      <c r="G27" s="550">
        <f t="shared" si="2"/>
        <v>0</v>
      </c>
      <c r="H27" s="561">
        <f t="shared" si="3"/>
        <v>0</v>
      </c>
    </row>
    <row r="28" spans="1:9" x14ac:dyDescent="0.3">
      <c r="A28" s="436">
        <v>2</v>
      </c>
      <c r="B28" s="437" t="s">
        <v>109</v>
      </c>
      <c r="C28" s="438">
        <f>'PPTO AL 31 JULIO 2023'!AF111</f>
        <v>15584399</v>
      </c>
      <c r="D28" s="438">
        <f>'PPTO AL 31 JULIO 2023'!AG111</f>
        <v>4253566.3100000005</v>
      </c>
      <c r="E28" s="438">
        <f>'PPTO AL 31 JULIO 2023'!AH111</f>
        <v>3619188.5</v>
      </c>
      <c r="F28" s="438">
        <f>'PPTO AL 31 JULIO 2023'!AK111</f>
        <v>7711644.1899999995</v>
      </c>
      <c r="G28" s="439">
        <f>(C28-F28)/C28</f>
        <v>0.50516897122564697</v>
      </c>
      <c r="H28" s="563">
        <f>D28/C28</f>
        <v>0.27293746200928254</v>
      </c>
    </row>
    <row r="29" spans="1:9" x14ac:dyDescent="0.3">
      <c r="A29" s="253">
        <f>'PPTO AL 31 JULIO 2023'!A112</f>
        <v>201</v>
      </c>
      <c r="B29" s="254" t="str">
        <f>'PPTO AL 31 JULIO 2023'!B112</f>
        <v>PRODUCTOS QUÍMICOS Y CONEXOS</v>
      </c>
      <c r="C29" s="124">
        <f>'PPTO AL 31 JULIO 2023'!AF112</f>
        <v>9955328</v>
      </c>
      <c r="D29" s="124">
        <f>'PPTO AL 31 JULIO 2023'!AG112</f>
        <v>2201022</v>
      </c>
      <c r="E29" s="124">
        <f>'PPTO AL 31 JULIO 2023'!AH112</f>
        <v>1515474</v>
      </c>
      <c r="F29" s="124">
        <f>'PPTO AL 31 JULIO 2023'!AK112</f>
        <v>6238832</v>
      </c>
      <c r="G29" s="550">
        <f t="shared" ref="G29:G34" si="4">IFERROR(((C29-F29)/C29),0)</f>
        <v>0.37331728296646782</v>
      </c>
      <c r="H29" s="561">
        <f t="shared" ref="H29:H34" si="5">IFERROR((D29/C29),0)</f>
        <v>0.22108985258948777</v>
      </c>
      <c r="I29" t="s">
        <v>0</v>
      </c>
    </row>
    <row r="30" spans="1:9" x14ac:dyDescent="0.3">
      <c r="A30" s="253">
        <f>'PPTO AL 31 JULIO 2023'!A118</f>
        <v>202</v>
      </c>
      <c r="B30" s="254" t="str">
        <f>'PPTO AL 31 JULIO 2023'!B118</f>
        <v xml:space="preserve">ALIMENTOS Y PRODUCTOS AGROPECUARIOS </v>
      </c>
      <c r="C30" s="124">
        <f>'PPTO AL 31 JULIO 2023'!AF118</f>
        <v>0</v>
      </c>
      <c r="D30" s="124">
        <f>'PPTO AL 31 JULIO 2023'!AG118</f>
        <v>0</v>
      </c>
      <c r="E30" s="124">
        <f>'PPTO AL 31 JULIO 2023'!AH118</f>
        <v>0</v>
      </c>
      <c r="F30" s="124">
        <f>'PPTO AL 31 JULIO 2023'!AK118</f>
        <v>0</v>
      </c>
      <c r="G30" s="550">
        <f t="shared" si="4"/>
        <v>0</v>
      </c>
      <c r="H30" s="561">
        <f t="shared" si="5"/>
        <v>0</v>
      </c>
      <c r="I30" t="s">
        <v>0</v>
      </c>
    </row>
    <row r="31" spans="1:9" x14ac:dyDescent="0.3">
      <c r="A31" s="253">
        <f>'PPTO AL 31 JULIO 2023'!A123</f>
        <v>203</v>
      </c>
      <c r="B31" s="254" t="str">
        <f>'PPTO AL 31 JULIO 2023'!B123</f>
        <v>MATERIALES Y PROD. DE USO EN LA CONSTR. Y MANT.</v>
      </c>
      <c r="C31" s="124">
        <f>'PPTO AL 31 JULIO 2023'!AF123</f>
        <v>2175000</v>
      </c>
      <c r="D31" s="124">
        <f>'PPTO AL 31 JULIO 2023'!AG123</f>
        <v>0</v>
      </c>
      <c r="E31" s="124">
        <f>'PPTO AL 31 JULIO 2023'!AH123</f>
        <v>1968979.54</v>
      </c>
      <c r="F31" s="124">
        <f>'PPTO AL 31 JULIO 2023'!AK123</f>
        <v>206020.45999999996</v>
      </c>
      <c r="G31" s="550">
        <f t="shared" si="4"/>
        <v>0.90527794942528739</v>
      </c>
      <c r="H31" s="561">
        <f t="shared" si="5"/>
        <v>0</v>
      </c>
    </row>
    <row r="32" spans="1:9" x14ac:dyDescent="0.3">
      <c r="A32" s="253">
        <f>'PPTO AL 31 JULIO 2023'!A131</f>
        <v>204</v>
      </c>
      <c r="B32" s="254" t="str">
        <f>'PPTO AL 31 JULIO 2023'!B131</f>
        <v>HERRAMIENTAS, REPUESTOS Y ACCESORIOS</v>
      </c>
      <c r="C32" s="124">
        <f>'PPTO AL 31 JULIO 2023'!AF131</f>
        <v>510871</v>
      </c>
      <c r="D32" s="124">
        <f>'PPTO AL 31 JULIO 2023'!AG131</f>
        <v>0</v>
      </c>
      <c r="E32" s="124">
        <f>'PPTO AL 31 JULIO 2023'!AH131</f>
        <v>0</v>
      </c>
      <c r="F32" s="124">
        <f>'PPTO AL 31 JULIO 2023'!AK131</f>
        <v>510871</v>
      </c>
      <c r="G32" s="550">
        <f t="shared" si="4"/>
        <v>0</v>
      </c>
      <c r="H32" s="561">
        <f t="shared" si="5"/>
        <v>0</v>
      </c>
    </row>
    <row r="33" spans="1:8" hidden="1" x14ac:dyDescent="0.3">
      <c r="A33" s="253">
        <f>'PPTO AL 31 JULIO 2023'!A134</f>
        <v>205</v>
      </c>
      <c r="B33" s="254" t="str">
        <f>'PPTO AL 31 JULIO 2023'!B134</f>
        <v>BIENES PARA LA PRODUCCIÓN Y COMERCIALIZACIÓN</v>
      </c>
      <c r="C33" s="124">
        <f>'PPTO AL 31 JULIO 2023'!AF134</f>
        <v>0</v>
      </c>
      <c r="D33" s="124">
        <f>'PPTO AL 31 JULIO 2023'!AG134</f>
        <v>0</v>
      </c>
      <c r="E33" s="124">
        <f>'PPTO AL 31 JULIO 2023'!AH134</f>
        <v>0</v>
      </c>
      <c r="F33" s="124">
        <f>'PPTO AL 31 JULIO 2023'!AK134</f>
        <v>0</v>
      </c>
      <c r="G33" s="550">
        <f t="shared" si="4"/>
        <v>0</v>
      </c>
      <c r="H33" s="561">
        <f t="shared" si="5"/>
        <v>0</v>
      </c>
    </row>
    <row r="34" spans="1:8" x14ac:dyDescent="0.3">
      <c r="A34" s="253">
        <f>'PPTO AL 31 JULIO 2023'!A139</f>
        <v>299</v>
      </c>
      <c r="B34" s="254" t="str">
        <f>'PPTO AL 31 JULIO 2023'!B139</f>
        <v>ÚTILES, MATERIALES Y SUMINISTROS DIVERSOS</v>
      </c>
      <c r="C34" s="124">
        <f>'PPTO AL 31 JULIO 2023'!AF139</f>
        <v>2943200</v>
      </c>
      <c r="D34" s="124">
        <f>'PPTO AL 31 JULIO 2023'!AG139</f>
        <v>2052544.31</v>
      </c>
      <c r="E34" s="124">
        <f>'PPTO AL 31 JULIO 2023'!AH139</f>
        <v>134734.96</v>
      </c>
      <c r="F34" s="124">
        <f>'PPTO AL 31 JULIO 2023'!AK139</f>
        <v>755920.73</v>
      </c>
      <c r="G34" s="550">
        <f t="shared" si="4"/>
        <v>0.74316365520521876</v>
      </c>
      <c r="H34" s="561">
        <f t="shared" si="5"/>
        <v>0.69738526433813541</v>
      </c>
    </row>
    <row r="35" spans="1:8" x14ac:dyDescent="0.3">
      <c r="A35" s="440">
        <v>3</v>
      </c>
      <c r="B35" s="441" t="s">
        <v>145</v>
      </c>
      <c r="C35" s="442">
        <f>'PPTO AL 31 JULIO 2023'!AF148</f>
        <v>0</v>
      </c>
      <c r="D35" s="442">
        <f>'PPTO AL 31 JULIO 2023'!AG148</f>
        <v>0</v>
      </c>
      <c r="E35" s="442">
        <f>'PPTO AL 31 JULIO 2023'!AH148</f>
        <v>0</v>
      </c>
      <c r="F35" s="442">
        <f>'PPTO AL 31 JULIO 2023'!AK148</f>
        <v>0</v>
      </c>
      <c r="G35" s="462">
        <v>0</v>
      </c>
      <c r="H35" s="565">
        <v>0</v>
      </c>
    </row>
    <row r="36" spans="1:8" x14ac:dyDescent="0.3">
      <c r="A36" s="440">
        <v>4</v>
      </c>
      <c r="B36" s="441" t="s">
        <v>169</v>
      </c>
      <c r="C36" s="442">
        <f>'PPTO AL 31 JULIO 2023'!AF172</f>
        <v>0</v>
      </c>
      <c r="D36" s="442">
        <f>'PPTO AL 31 JULIO 2023'!AG172</f>
        <v>0</v>
      </c>
      <c r="E36" s="442">
        <f>'PPTO AL 31 JULIO 2023'!AH172</f>
        <v>0</v>
      </c>
      <c r="F36" s="442">
        <f>'PPTO AL 31 JULIO 2023'!AK172</f>
        <v>0</v>
      </c>
      <c r="G36" s="462">
        <v>0</v>
      </c>
      <c r="H36" s="565">
        <v>0</v>
      </c>
    </row>
    <row r="37" spans="1:8" x14ac:dyDescent="0.3">
      <c r="A37" s="436">
        <v>5</v>
      </c>
      <c r="B37" s="436" t="s">
        <v>191</v>
      </c>
      <c r="C37" s="443">
        <f>'PPTO AL 31 JULIO 2023'!AF194</f>
        <v>147600000</v>
      </c>
      <c r="D37" s="443">
        <f>'PPTO AL 31 JULIO 2023'!AG194</f>
        <v>0</v>
      </c>
      <c r="E37" s="443">
        <f>'PPTO AL 31 JULIO 2023'!AH194</f>
        <v>82736537.120000005</v>
      </c>
      <c r="F37" s="443">
        <f>'PPTO AL 31 JULIO 2023'!AK194</f>
        <v>64863462.879999995</v>
      </c>
      <c r="G37" s="439">
        <f>(C37-F37)/C37</f>
        <v>0.56054564444444444</v>
      </c>
      <c r="H37" s="563">
        <f>D37/C37</f>
        <v>0</v>
      </c>
    </row>
    <row r="38" spans="1:8" hidden="1" x14ac:dyDescent="0.3">
      <c r="A38" s="255" t="str">
        <f>'PPTO AL 31 JULIO 2023'!A196</f>
        <v>E-50101</v>
      </c>
      <c r="B38" s="254" t="str">
        <f>'PPTO AL 31 JULIO 2023'!B196</f>
        <v>Maquinaria y equipo para la producción</v>
      </c>
      <c r="C38" s="124">
        <f>'PPTO AL 31 JULIO 2023'!AF196</f>
        <v>0</v>
      </c>
      <c r="D38" s="124">
        <f>'PPTO AL 31 JULIO 2023'!AG196</f>
        <v>0</v>
      </c>
      <c r="E38" s="124">
        <f>'PPTO AL 31 JULIO 2023'!AH196</f>
        <v>0</v>
      </c>
      <c r="F38" s="124">
        <f>'PPTO AL 31 JULIO 2023'!AK196</f>
        <v>0</v>
      </c>
      <c r="G38" s="536">
        <f>'PPTO AL 31 JULIO 2023'!AL196</f>
        <v>0</v>
      </c>
      <c r="H38" s="564">
        <f>'PPTO AL 31 JULIO 2023'!AN196</f>
        <v>0</v>
      </c>
    </row>
    <row r="39" spans="1:8" hidden="1" x14ac:dyDescent="0.3">
      <c r="A39" s="255" t="str">
        <f>'PPTO AL 31 JULIO 2023'!A197</f>
        <v>E-50102</v>
      </c>
      <c r="B39" s="254" t="str">
        <f>'PPTO AL 31 JULIO 2023'!B197</f>
        <v>Equipo de transporte</v>
      </c>
      <c r="C39" s="124">
        <f>'PPTO AL 31 JULIO 2023'!AF197</f>
        <v>0</v>
      </c>
      <c r="D39" s="124">
        <f>'PPTO AL 31 JULIO 2023'!AG197</f>
        <v>0</v>
      </c>
      <c r="E39" s="124">
        <f>'PPTO AL 31 JULIO 2023'!AH197</f>
        <v>0</v>
      </c>
      <c r="F39" s="124">
        <f>'PPTO AL 31 JULIO 2023'!AK197</f>
        <v>0</v>
      </c>
      <c r="G39" s="536">
        <f>'PPTO AL 31 JULIO 2023'!AL197</f>
        <v>0</v>
      </c>
      <c r="H39" s="564">
        <f>'PPTO AL 31 JULIO 2023'!AN197</f>
        <v>0</v>
      </c>
    </row>
    <row r="40" spans="1:8" x14ac:dyDescent="0.3">
      <c r="A40" s="255" t="str">
        <f>'PPTO AL 31 JULIO 2023'!A198</f>
        <v>E-50103</v>
      </c>
      <c r="B40" s="254" t="str">
        <f>'PPTO AL 31 JULIO 2023'!B198</f>
        <v>Equipo de comunicación</v>
      </c>
      <c r="C40" s="124">
        <f>'PPTO AL 31 JULIO 2023'!AF198</f>
        <v>0</v>
      </c>
      <c r="D40" s="124">
        <f>'PPTO AL 31 JULIO 2023'!AG198</f>
        <v>0</v>
      </c>
      <c r="E40" s="124">
        <f>'PPTO AL 31 JULIO 2023'!AH198</f>
        <v>0</v>
      </c>
      <c r="F40" s="124">
        <f>'PPTO AL 31 JULIO 2023'!AK198</f>
        <v>0</v>
      </c>
      <c r="G40" s="550">
        <f t="shared" ref="G40:G46" si="6">IFERROR(((C40-F40)/C40),0)</f>
        <v>0</v>
      </c>
      <c r="H40" s="561">
        <f t="shared" ref="H40:H46" si="7">IFERROR((D40/C40),0)</f>
        <v>0</v>
      </c>
    </row>
    <row r="41" spans="1:8" x14ac:dyDescent="0.3">
      <c r="A41" s="255" t="str">
        <f>'PPTO AL 31 JULIO 2023'!A199</f>
        <v>E-50104</v>
      </c>
      <c r="B41" s="254" t="str">
        <f>'PPTO AL 31 JULIO 2023'!B199</f>
        <v>Equipo y mobiliario de oficina</v>
      </c>
      <c r="C41" s="124">
        <f>'PPTO AL 31 JULIO 2023'!AF199</f>
        <v>0</v>
      </c>
      <c r="D41" s="124">
        <f>'PPTO AL 31 JULIO 2023'!AG199</f>
        <v>0</v>
      </c>
      <c r="E41" s="124">
        <f>'PPTO AL 31 JULIO 2023'!AH199</f>
        <v>0</v>
      </c>
      <c r="F41" s="124">
        <f>'PPTO AL 31 JULIO 2023'!AK199</f>
        <v>0</v>
      </c>
      <c r="G41" s="550">
        <f t="shared" si="6"/>
        <v>0</v>
      </c>
      <c r="H41" s="561">
        <f t="shared" si="7"/>
        <v>0</v>
      </c>
    </row>
    <row r="42" spans="1:8" x14ac:dyDescent="0.3">
      <c r="A42" s="255" t="str">
        <f>'PPTO AL 31 JULIO 2023'!A200</f>
        <v>E-50105</v>
      </c>
      <c r="B42" s="254" t="str">
        <f>'PPTO AL 31 JULIO 2023'!B200</f>
        <v>Equipo y programas de  cómputo</v>
      </c>
      <c r="C42" s="124">
        <f>'PPTO AL 31 JULIO 2023'!AF200</f>
        <v>76065748</v>
      </c>
      <c r="D42" s="124">
        <f>'PPTO AL 31 JULIO 2023'!AG200</f>
        <v>0</v>
      </c>
      <c r="E42" s="124">
        <f>'PPTO AL 31 JULIO 2023'!AH200</f>
        <v>75621173.010000005</v>
      </c>
      <c r="F42" s="124">
        <f>'PPTO AL 31 JULIO 2023'!AK200</f>
        <v>444574.98999999464</v>
      </c>
      <c r="G42" s="550">
        <f t="shared" si="6"/>
        <v>0.99415538528589775</v>
      </c>
      <c r="H42" s="561">
        <f t="shared" si="7"/>
        <v>0</v>
      </c>
    </row>
    <row r="43" spans="1:8" x14ac:dyDescent="0.3">
      <c r="A43" s="255" t="str">
        <f>'PPTO AL 31 JULIO 2023'!A201</f>
        <v>E-50106</v>
      </c>
      <c r="B43" s="254" t="str">
        <f>'PPTO AL 31 JULIO 2023'!B201</f>
        <v>Equipo sanitario, de laboratorio e investigación</v>
      </c>
      <c r="C43" s="124">
        <f>'PPTO AL 31 JULIO 2023'!AF201</f>
        <v>0</v>
      </c>
      <c r="D43" s="124">
        <f>'PPTO AL 31 JULIO 2023'!AG201</f>
        <v>0</v>
      </c>
      <c r="E43" s="124">
        <f>'PPTO AL 31 JULIO 2023'!AH201</f>
        <v>0</v>
      </c>
      <c r="F43" s="124">
        <f>'PPTO AL 31 JULIO 2023'!AK201</f>
        <v>0</v>
      </c>
      <c r="G43" s="550">
        <f t="shared" si="6"/>
        <v>0</v>
      </c>
      <c r="H43" s="561">
        <f t="shared" si="7"/>
        <v>0</v>
      </c>
    </row>
    <row r="44" spans="1:8" x14ac:dyDescent="0.3">
      <c r="A44" s="255" t="str">
        <f>'PPTO AL 31 JULIO 2023'!A202</f>
        <v>E-50107</v>
      </c>
      <c r="B44" s="254" t="str">
        <f>'PPTO AL 31 JULIO 2023'!B202</f>
        <v>Equipo y mobiliario educacional, deportivo y recreativo</v>
      </c>
      <c r="C44" s="124">
        <f>'PPTO AL 31 JULIO 2023'!AF202</f>
        <v>0</v>
      </c>
      <c r="D44" s="124">
        <f>'PPTO AL 31 JULIO 2023'!AG202</f>
        <v>0</v>
      </c>
      <c r="E44" s="124">
        <f>'PPTO AL 31 JULIO 2023'!AH202</f>
        <v>0</v>
      </c>
      <c r="F44" s="124">
        <f>'PPTO AL 31 JULIO 2023'!AK202</f>
        <v>0</v>
      </c>
      <c r="G44" s="550">
        <f t="shared" si="6"/>
        <v>0</v>
      </c>
      <c r="H44" s="561">
        <f t="shared" si="7"/>
        <v>0</v>
      </c>
    </row>
    <row r="45" spans="1:8" x14ac:dyDescent="0.3">
      <c r="A45" s="255" t="str">
        <f>'PPTO AL 31 JULIO 2023'!A203</f>
        <v>E-50199</v>
      </c>
      <c r="B45" s="254" t="str">
        <f>'PPTO AL 31 JULIO 2023'!B203</f>
        <v>Maquinaria, equipo y mobiliario diverso</v>
      </c>
      <c r="C45" s="124">
        <f>'PPTO AL 31 JULIO 2023'!AF203</f>
        <v>0</v>
      </c>
      <c r="D45" s="124">
        <f>'PPTO AL 31 JULIO 2023'!AG203</f>
        <v>0</v>
      </c>
      <c r="E45" s="124">
        <f>'PPTO AL 31 JULIO 2023'!AH203</f>
        <v>0</v>
      </c>
      <c r="F45" s="124">
        <f>'PPTO AL 31 JULIO 2023'!AK203</f>
        <v>0</v>
      </c>
      <c r="G45" s="550">
        <f t="shared" si="6"/>
        <v>0</v>
      </c>
      <c r="H45" s="561">
        <f t="shared" si="7"/>
        <v>0</v>
      </c>
    </row>
    <row r="46" spans="1:8" x14ac:dyDescent="0.3">
      <c r="A46" s="255" t="str">
        <f>'PPTO AL 31 JULIO 2023'!A221</f>
        <v>E-59903</v>
      </c>
      <c r="B46" s="254" t="str">
        <f>'PPTO AL 31 JULIO 2023'!B221</f>
        <v>Bienes intangibles</v>
      </c>
      <c r="C46" s="124">
        <f>+'PPTO AL 31 JULIO 2023'!AF221</f>
        <v>71534252</v>
      </c>
      <c r="D46" s="124">
        <f>+'PPTO AL 31 JULIO 2023'!AG221</f>
        <v>0</v>
      </c>
      <c r="E46" s="124">
        <f>'PPTO AL 31 JULIO 2023'!AH221</f>
        <v>7115364.1099999994</v>
      </c>
      <c r="F46" s="124">
        <f>'PPTO AL 31 JULIO 2023'!AK221</f>
        <v>64418887.890000001</v>
      </c>
      <c r="G46" s="550">
        <f t="shared" si="6"/>
        <v>9.9467931949578495E-2</v>
      </c>
      <c r="H46" s="561">
        <f t="shared" si="7"/>
        <v>0</v>
      </c>
    </row>
    <row r="47" spans="1:8" x14ac:dyDescent="0.3">
      <c r="A47" s="436">
        <v>6</v>
      </c>
      <c r="B47" s="437" t="s">
        <v>219</v>
      </c>
      <c r="C47" s="438">
        <f>'PPTO AL 31 JULIO 2023'!AF223</f>
        <v>1813262937.9999998</v>
      </c>
      <c r="D47" s="438">
        <f>'PPTO AL 31 JULIO 2023'!AG223</f>
        <v>942089348.92999995</v>
      </c>
      <c r="E47" s="438">
        <f>'PPTO AL 31 JULIO 2023'!AH223</f>
        <v>392309272.41000003</v>
      </c>
      <c r="F47" s="438">
        <f>'PPTO AL 31 JULIO 2023'!AK223</f>
        <v>478864316.65999991</v>
      </c>
      <c r="G47" s="439">
        <f>(C47-F47)/C47</f>
        <v>0.73591016138664389</v>
      </c>
      <c r="H47" s="563">
        <f>D47/C47</f>
        <v>0.51955473703615729</v>
      </c>
    </row>
    <row r="48" spans="1:8" ht="16.95" customHeight="1" x14ac:dyDescent="0.3">
      <c r="A48" s="501">
        <f>'PPTO AL 31 JULIO 2023'!A224</f>
        <v>601</v>
      </c>
      <c r="B48" s="444" t="str">
        <f>'PPTO AL 31 JULIO 2023'!B224</f>
        <v>TRANSF. CORRIENTES AL SECTOR PÚBLICO</v>
      </c>
      <c r="C48" s="124">
        <f>'PPTO AL 31 JULIO 2023'!AF224</f>
        <v>1682906485.1399999</v>
      </c>
      <c r="D48" s="124">
        <f>'PPTO AL 31 JULIO 2023'!AG224</f>
        <v>932018069.69999993</v>
      </c>
      <c r="E48" s="124">
        <f>'PPTO AL 31 JULIO 2023'!AH224</f>
        <v>378122585.14000005</v>
      </c>
      <c r="F48" s="124">
        <f>'PPTO AL 31 JULIO 2023'!AK224</f>
        <v>372765830.29999989</v>
      </c>
      <c r="G48" s="550">
        <f t="shared" ref="G48:G54" si="8">IFERROR(((C48-F48)/C48),0)</f>
        <v>0.77849878552878127</v>
      </c>
      <c r="H48" s="561">
        <f t="shared" ref="H48:H54" si="9">IFERROR((D48/C48),0)</f>
        <v>0.55381453332652997</v>
      </c>
    </row>
    <row r="49" spans="1:10" hidden="1" x14ac:dyDescent="0.3">
      <c r="A49" s="501">
        <f>'PPTO AL 31 JULIO 2023'!A234</f>
        <v>602</v>
      </c>
      <c r="B49" s="444" t="str">
        <f>'PPTO AL 31 JULIO 2023'!B234</f>
        <v>TRANSF. CORRIENTES A PERSONAS</v>
      </c>
      <c r="C49" s="124">
        <f>'PPTO AL 31 JULIO 2023'!AF234</f>
        <v>14400000</v>
      </c>
      <c r="D49" s="124">
        <f>'PPTO AL 31 JULIO 2023'!AG234</f>
        <v>0</v>
      </c>
      <c r="E49" s="124">
        <f>'PPTO AL 31 JULIO 2023'!AH234</f>
        <v>0</v>
      </c>
      <c r="F49" s="124">
        <f>'PPTO AL 31 JULIO 2023'!AK234</f>
        <v>14400000</v>
      </c>
      <c r="G49" s="550">
        <f t="shared" si="8"/>
        <v>0</v>
      </c>
      <c r="H49" s="561">
        <f t="shared" si="9"/>
        <v>0</v>
      </c>
    </row>
    <row r="50" spans="1:10" x14ac:dyDescent="0.3">
      <c r="A50" s="501">
        <f>'PPTO AL 31 JULIO 2023'!A239</f>
        <v>603</v>
      </c>
      <c r="B50" s="444" t="str">
        <f>'PPTO AL 31 JULIO 2023'!B239</f>
        <v xml:space="preserve">PRESTACIONES </v>
      </c>
      <c r="C50" s="124">
        <f>'PPTO AL 31 JULIO 2023'!AF239</f>
        <v>33915488</v>
      </c>
      <c r="D50" s="124">
        <f>'PPTO AL 31 JULIO 2023'!AG239</f>
        <v>9955386.370000001</v>
      </c>
      <c r="E50" s="124">
        <f>'PPTO AL 31 JULIO 2023'!AH239</f>
        <v>14186687.27</v>
      </c>
      <c r="F50" s="124">
        <f>'PPTO AL 31 JULIO 2023'!AK239</f>
        <v>9773414.3599999994</v>
      </c>
      <c r="G50" s="550">
        <f t="shared" si="8"/>
        <v>0.71183034842370541</v>
      </c>
      <c r="H50" s="561">
        <f t="shared" si="9"/>
        <v>0.29353510614383616</v>
      </c>
    </row>
    <row r="51" spans="1:10" ht="21.6" hidden="1" x14ac:dyDescent="0.3">
      <c r="A51" s="501">
        <f>'PPTO AL 31 JULIO 2023'!A246</f>
        <v>604</v>
      </c>
      <c r="B51" s="444" t="str">
        <f>'PPTO AL 31 JULIO 2023'!B246</f>
        <v>TRANSFERENCIAS CORRIENTES A ENTIDADES PRIVADAS SIN FINES DE LUCRO</v>
      </c>
      <c r="C51" s="124">
        <f>'PPTO AL 31 JULIO 2023'!C246</f>
        <v>0</v>
      </c>
      <c r="D51" s="124">
        <f>'PPTO AL 31 JULIO 2023'!D246</f>
        <v>0</v>
      </c>
      <c r="E51" s="124">
        <f>'PPTO AL 31 JULIO 2023'!E246</f>
        <v>0</v>
      </c>
      <c r="F51" s="124">
        <f>'PPTO AL 31 JULIO 2023'!F246</f>
        <v>0</v>
      </c>
      <c r="G51" s="550">
        <f t="shared" si="8"/>
        <v>0</v>
      </c>
      <c r="H51" s="561">
        <f t="shared" si="9"/>
        <v>0</v>
      </c>
    </row>
    <row r="52" spans="1:10" ht="21.6" hidden="1" x14ac:dyDescent="0.3">
      <c r="A52" s="501">
        <f>'PPTO AL 31 JULIO 2023'!A251</f>
        <v>605</v>
      </c>
      <c r="B52" s="444" t="str">
        <f>'PPTO AL 31 JULIO 2023'!B251</f>
        <v>TRANSFERENCIAS CORRIENTES A EMPRESAS PRIVADAS</v>
      </c>
      <c r="C52" s="124">
        <f>'PPTO AL 31 JULIO 2023'!AF251</f>
        <v>0</v>
      </c>
      <c r="D52" s="124">
        <f>'PPTO AL 31 JULIO 2023'!AG251</f>
        <v>0</v>
      </c>
      <c r="E52" s="124">
        <f>'PPTO AL 31 JULIO 2023'!AH251</f>
        <v>0</v>
      </c>
      <c r="F52" s="124">
        <f>'PPTO AL 31 JULIO 2023'!AK251</f>
        <v>0</v>
      </c>
      <c r="G52" s="550">
        <f t="shared" si="8"/>
        <v>0</v>
      </c>
      <c r="H52" s="561">
        <f t="shared" si="9"/>
        <v>0</v>
      </c>
    </row>
    <row r="53" spans="1:10" ht="26.25" hidden="1" customHeight="1" x14ac:dyDescent="0.3">
      <c r="A53" s="501">
        <f>'PPTO AL 31 JULIO 2023'!A253</f>
        <v>606</v>
      </c>
      <c r="B53" s="444" t="str">
        <f>'PPTO AL 31 JULIO 2023'!B253</f>
        <v>OTRAS TRANSF. CORRIENTES AL SECTOR PRIVADO</v>
      </c>
      <c r="C53" s="124">
        <f>'PPTO AL 31 JULIO 2023'!AF253</f>
        <v>115892.86</v>
      </c>
      <c r="D53" s="124">
        <f>'PPTO AL 31 JULIO 2023'!AG253</f>
        <v>115892.86</v>
      </c>
      <c r="E53" s="124">
        <f>'PPTO AL 31 JULIO 2023'!AH253</f>
        <v>0</v>
      </c>
      <c r="F53" s="124">
        <f>'PPTO AL 31 JULIO 2023'!AK253</f>
        <v>0</v>
      </c>
      <c r="G53" s="550">
        <f t="shared" si="8"/>
        <v>1</v>
      </c>
      <c r="H53" s="561">
        <f t="shared" si="9"/>
        <v>1</v>
      </c>
    </row>
    <row r="54" spans="1:10" ht="25.2" customHeight="1" x14ac:dyDescent="0.3">
      <c r="A54" s="501">
        <f>'PPTO AL 31 JULIO 2023'!A256</f>
        <v>607</v>
      </c>
      <c r="B54" s="444" t="str">
        <f>'PPTO AL 31 JULIO 2023'!B256</f>
        <v>TRANSFERENCIAS CORRIENTES AL SECTOR EXTERNO</v>
      </c>
      <c r="C54" s="124">
        <f>'PPTO AL 31 JULIO 2023'!AF256</f>
        <v>81925072</v>
      </c>
      <c r="D54" s="124">
        <f>'PPTO AL 31 JULIO 2023'!AG256</f>
        <v>0</v>
      </c>
      <c r="E54" s="124">
        <f>'PPTO AL 31 JULIO 2023'!AH256</f>
        <v>0</v>
      </c>
      <c r="F54" s="124">
        <f>'PPTO AL 31 JULIO 2023'!AK256</f>
        <v>81925072</v>
      </c>
      <c r="G54" s="550">
        <f t="shared" si="8"/>
        <v>0</v>
      </c>
      <c r="H54" s="561">
        <f t="shared" si="9"/>
        <v>0</v>
      </c>
    </row>
    <row r="55" spans="1:10" ht="17.25" customHeight="1" x14ac:dyDescent="0.3">
      <c r="A55" s="436">
        <v>9</v>
      </c>
      <c r="B55" s="437" t="s">
        <v>291</v>
      </c>
      <c r="C55" s="438">
        <f>+'PPTO AL 31 JULIO 2023'!AF295</f>
        <v>0</v>
      </c>
      <c r="D55" s="438">
        <f>+'PPTO AL 31 JULIO 2023'!AG295</f>
        <v>0</v>
      </c>
      <c r="E55" s="438">
        <f>+'PPTO AL 31 JULIO 2023'!AH295</f>
        <v>0</v>
      </c>
      <c r="F55" s="438">
        <f>+'PPTO AL 31 JULIO 2023'!AK295</f>
        <v>0</v>
      </c>
      <c r="G55" s="439">
        <f>IFERROR(((C55-F55)/C55),0)</f>
        <v>0</v>
      </c>
      <c r="H55" s="563">
        <f>IFERROR((D55/C55),0)</f>
        <v>0</v>
      </c>
    </row>
    <row r="56" spans="1:10" ht="18.600000000000001" customHeight="1" x14ac:dyDescent="0.3">
      <c r="A56" s="501" t="s">
        <v>686</v>
      </c>
      <c r="B56" s="444" t="s">
        <v>295</v>
      </c>
      <c r="C56" s="124">
        <f>+'PPTO AL 31 JULIO 2023'!AF299</f>
        <v>0</v>
      </c>
      <c r="D56" s="124">
        <f>+'PPTO AL 31 JULIO 2023'!AG299</f>
        <v>0</v>
      </c>
      <c r="E56" s="124">
        <f>+'PPTO AL 31 JULIO 2023'!AH299</f>
        <v>0</v>
      </c>
      <c r="F56" s="124">
        <f>+'PPTO AL 31 JULIO 2023'!AK299</f>
        <v>0</v>
      </c>
      <c r="G56" s="550">
        <f>IFERROR(((C56-F56)/C56),0)</f>
        <v>0</v>
      </c>
      <c r="H56" s="561">
        <f>IFERROR((D56/C56),0)</f>
        <v>0</v>
      </c>
    </row>
    <row r="57" spans="1:10" ht="10.95" customHeight="1" x14ac:dyDescent="0.3">
      <c r="A57" s="537"/>
      <c r="B57" s="538"/>
      <c r="C57" s="470"/>
      <c r="D57" s="470"/>
      <c r="E57" s="470"/>
      <c r="F57" s="470"/>
      <c r="G57" s="539"/>
      <c r="H57" s="566"/>
    </row>
    <row r="58" spans="1:10" ht="15" thickBot="1" x14ac:dyDescent="0.35">
      <c r="A58" s="344"/>
      <c r="B58" s="345" t="s">
        <v>11</v>
      </c>
      <c r="C58" s="346">
        <f>'PPTO AL 31 JULIO 2023'!AF11</f>
        <v>5177415323</v>
      </c>
      <c r="D58" s="346">
        <f>'PPTO AL 31 JULIO 2023'!AG11</f>
        <v>2347933353.0699997</v>
      </c>
      <c r="E58" s="346">
        <f>'PPTO AL 31 JULIO 2023'!AH11</f>
        <v>906108722.74000001</v>
      </c>
      <c r="F58" s="346">
        <f>'PPTO AL 31 JULIO 2023'!AK11</f>
        <v>1923373247.1900001</v>
      </c>
      <c r="G58" s="554">
        <f>(C58-F58)/C58</f>
        <v>0.62850705860013545</v>
      </c>
      <c r="H58" s="554">
        <f>D58/C58</f>
        <v>0.4534952686989604</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2" t="s">
        <v>1</v>
      </c>
      <c r="B3" s="982"/>
      <c r="C3" s="982"/>
      <c r="D3" s="982"/>
    </row>
    <row r="4" spans="1:4" x14ac:dyDescent="0.3">
      <c r="A4" t="s">
        <v>385</v>
      </c>
    </row>
    <row r="5" spans="1:4" x14ac:dyDescent="0.3">
      <c r="A5" s="982" t="s">
        <v>433</v>
      </c>
      <c r="B5" s="982"/>
      <c r="C5" s="982"/>
      <c r="D5" s="982"/>
    </row>
    <row r="8" spans="1:4" ht="18.600000000000001" thickBot="1" x14ac:dyDescent="0.4">
      <c r="A8" s="129"/>
      <c r="B8" s="980">
        <v>2012</v>
      </c>
      <c r="C8" s="980"/>
      <c r="D8" s="980"/>
    </row>
    <row r="9" spans="1:4" x14ac:dyDescent="0.3">
      <c r="A9" s="128" t="s">
        <v>336</v>
      </c>
      <c r="B9" s="131" t="s">
        <v>334</v>
      </c>
      <c r="C9" s="131" t="s">
        <v>335</v>
      </c>
      <c r="D9" s="129" t="s">
        <v>338</v>
      </c>
    </row>
    <row r="10" spans="1:4" x14ac:dyDescent="0.3">
      <c r="A10" s="129"/>
      <c r="B10" s="129"/>
      <c r="C10" s="129"/>
      <c r="D10" s="129"/>
    </row>
    <row r="11" spans="1:4" x14ac:dyDescent="0.3">
      <c r="A11" t="s">
        <v>326</v>
      </c>
      <c r="B11" s="130">
        <f>RESUMENxPartida!V10</f>
        <v>2225959379</v>
      </c>
      <c r="C11" s="130">
        <f>RESUMENxPartida!W10</f>
        <v>1029700377.7099999</v>
      </c>
      <c r="D11" s="132">
        <f>C11/B11</f>
        <v>0.46258722752280734</v>
      </c>
    </row>
    <row r="12" spans="1:4" x14ac:dyDescent="0.3">
      <c r="A12" t="s">
        <v>327</v>
      </c>
      <c r="B12" s="130">
        <f>RESUMENxPartida!V11</f>
        <v>975008607</v>
      </c>
      <c r="C12" s="130">
        <f>RESUMENxPartida!W11</f>
        <v>371890060.12000006</v>
      </c>
      <c r="D12" s="132">
        <f>C12/B12</f>
        <v>0.38142233560816152</v>
      </c>
    </row>
    <row r="13" spans="1:4" x14ac:dyDescent="0.3">
      <c r="A13" t="s">
        <v>329</v>
      </c>
      <c r="B13" s="130">
        <f>RESUMENxPartida!V12</f>
        <v>15584399</v>
      </c>
      <c r="C13" s="130">
        <f>RESUMENxPartida!W12</f>
        <v>4253566.3100000005</v>
      </c>
      <c r="D13" s="132">
        <f>C13/B13</f>
        <v>0.27293746200928254</v>
      </c>
    </row>
    <row r="14" spans="1:4" x14ac:dyDescent="0.3">
      <c r="A14" t="s">
        <v>330</v>
      </c>
      <c r="B14" s="130">
        <f>RESUMENxPartida!V15</f>
        <v>147600000</v>
      </c>
      <c r="C14" s="130">
        <f>RESUMENxPartida!W15</f>
        <v>0</v>
      </c>
      <c r="D14" s="132">
        <f>C14/B14</f>
        <v>0</v>
      </c>
    </row>
    <row r="15" spans="1:4" x14ac:dyDescent="0.3">
      <c r="A15" t="s">
        <v>331</v>
      </c>
      <c r="B15" s="130">
        <f>RESUMENxPartida!V16-'PPTO AL 31 JULIO 2023'!AF227</f>
        <v>130356452.8599999</v>
      </c>
      <c r="C15" s="130">
        <f>RESUMENxPartida!W16-'PPTO AL 31 JULIO 2023'!AG227</f>
        <v>10071279.230000019</v>
      </c>
      <c r="D15" s="132">
        <f>C15/B15</f>
        <v>7.7259537284405572E-2</v>
      </c>
    </row>
    <row r="16" spans="1:4" x14ac:dyDescent="0.3">
      <c r="B16" s="130"/>
      <c r="C16" s="130"/>
      <c r="D16" s="132"/>
    </row>
    <row r="17" spans="1:4" x14ac:dyDescent="0.3">
      <c r="A17" t="s">
        <v>332</v>
      </c>
      <c r="B17" s="130"/>
      <c r="C17" s="130"/>
      <c r="D17" s="132"/>
    </row>
    <row r="18" spans="1:4" x14ac:dyDescent="0.3">
      <c r="B18" s="130"/>
      <c r="C18" s="130"/>
      <c r="D18" s="132"/>
    </row>
    <row r="19" spans="1:4" x14ac:dyDescent="0.3">
      <c r="A19" t="s">
        <v>333</v>
      </c>
      <c r="B19" s="130">
        <f>'PPTO AL 31 JULIO 2023'!AF227</f>
        <v>1682906485.1399999</v>
      </c>
      <c r="C19" s="130">
        <f>'PPTO AL 31 JULIO 2023'!AG227</f>
        <v>932018069.69999993</v>
      </c>
      <c r="D19" s="132">
        <f>C19/B19</f>
        <v>0.55381453332652997</v>
      </c>
    </row>
    <row r="20" spans="1:4" x14ac:dyDescent="0.3">
      <c r="B20" s="130"/>
      <c r="C20" s="130"/>
      <c r="D20" s="132"/>
    </row>
    <row r="21" spans="1:4" ht="15" thickBot="1" x14ac:dyDescent="0.35">
      <c r="A21" s="149" t="s">
        <v>426</v>
      </c>
      <c r="B21" s="150">
        <f>SUM(B11:B20)</f>
        <v>5177415323</v>
      </c>
      <c r="C21" s="150">
        <f>SUM(C11:C20)</f>
        <v>2347933353.0699997</v>
      </c>
      <c r="D21" s="151">
        <f>C21/B21</f>
        <v>0.4534952686989604</v>
      </c>
    </row>
    <row r="23" spans="1:4" x14ac:dyDescent="0.3">
      <c r="A23" t="s">
        <v>337</v>
      </c>
    </row>
    <row r="25" spans="1:4" ht="28.5" customHeight="1" x14ac:dyDescent="0.3">
      <c r="A25" s="981" t="s">
        <v>434</v>
      </c>
      <c r="B25" s="981"/>
      <c r="C25" s="981"/>
      <c r="D25" s="981"/>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86" t="s">
        <v>416</v>
      </c>
      <c r="B2" s="986"/>
      <c r="C2" s="986"/>
      <c r="D2" s="986"/>
      <c r="E2" s="986"/>
      <c r="F2" s="986"/>
      <c r="G2" s="986"/>
      <c r="H2" s="152"/>
    </row>
    <row r="3" spans="1:13" x14ac:dyDescent="0.3">
      <c r="A3" s="986" t="s">
        <v>387</v>
      </c>
      <c r="B3" s="986"/>
      <c r="C3" s="986"/>
      <c r="D3" s="986"/>
      <c r="E3" s="986"/>
      <c r="F3" s="986"/>
      <c r="G3" s="986"/>
      <c r="H3" s="152"/>
    </row>
    <row r="4" spans="1:13" x14ac:dyDescent="0.3">
      <c r="A4" s="986" t="s">
        <v>388</v>
      </c>
      <c r="B4" s="986"/>
      <c r="C4" s="986"/>
      <c r="D4" s="986"/>
      <c r="E4" s="986"/>
      <c r="F4" s="986"/>
      <c r="G4" s="986"/>
      <c r="H4" s="152"/>
    </row>
    <row r="5" spans="1:13" x14ac:dyDescent="0.3">
      <c r="A5" s="986" t="s">
        <v>425</v>
      </c>
      <c r="B5" s="986"/>
      <c r="C5" s="986"/>
      <c r="D5" s="986"/>
      <c r="E5" s="986"/>
      <c r="F5" s="986"/>
      <c r="G5" s="986"/>
      <c r="H5" s="152"/>
    </row>
    <row r="6" spans="1:13" x14ac:dyDescent="0.3">
      <c r="A6" s="987" t="s">
        <v>390</v>
      </c>
      <c r="B6" s="987"/>
      <c r="C6" s="987"/>
      <c r="D6" s="987"/>
      <c r="E6" s="153"/>
      <c r="F6" s="153"/>
      <c r="G6" s="153"/>
      <c r="H6" s="153"/>
    </row>
    <row r="7" spans="1:13" ht="15" thickBot="1" x14ac:dyDescent="0.35">
      <c r="A7" s="154"/>
      <c r="B7" s="988">
        <v>2007</v>
      </c>
      <c r="C7" s="988"/>
      <c r="D7" s="988"/>
      <c r="E7" s="989">
        <v>2008</v>
      </c>
      <c r="F7" s="989"/>
      <c r="G7" s="989"/>
      <c r="H7" s="155"/>
    </row>
    <row r="8" spans="1:13" x14ac:dyDescent="0.3">
      <c r="A8" s="154"/>
      <c r="B8" s="155"/>
      <c r="C8" s="155"/>
      <c r="D8" s="155"/>
      <c r="E8" s="155"/>
      <c r="F8" s="155"/>
      <c r="G8" s="155"/>
      <c r="H8" s="155"/>
    </row>
    <row r="9" spans="1:13" x14ac:dyDescent="0.3">
      <c r="A9" s="154" t="s">
        <v>361</v>
      </c>
      <c r="B9" s="154" t="s">
        <v>391</v>
      </c>
      <c r="C9" s="154" t="s">
        <v>392</v>
      </c>
      <c r="D9" s="154" t="s">
        <v>338</v>
      </c>
      <c r="E9" s="154" t="s">
        <v>391</v>
      </c>
      <c r="F9" s="154" t="s">
        <v>392</v>
      </c>
      <c r="G9" s="154" t="s">
        <v>338</v>
      </c>
      <c r="H9" s="154" t="s">
        <v>393</v>
      </c>
      <c r="K9" s="177"/>
      <c r="L9" s="154" t="s">
        <v>338</v>
      </c>
      <c r="M9" s="154" t="s">
        <v>338</v>
      </c>
    </row>
    <row r="10" spans="1:13" ht="20.399999999999999" x14ac:dyDescent="0.3">
      <c r="A10" s="156"/>
      <c r="B10" s="157" t="s">
        <v>424</v>
      </c>
      <c r="C10" s="157"/>
      <c r="D10" s="157">
        <v>2007</v>
      </c>
      <c r="E10" s="157" t="s">
        <v>418</v>
      </c>
      <c r="F10" s="157"/>
      <c r="G10" s="157">
        <v>2008</v>
      </c>
      <c r="H10" s="157" t="s">
        <v>396</v>
      </c>
      <c r="K10" s="177"/>
      <c r="L10" s="154"/>
      <c r="M10" s="154"/>
    </row>
    <row r="11" spans="1:13" x14ac:dyDescent="0.3">
      <c r="A11" s="154"/>
      <c r="B11" s="154"/>
      <c r="C11" s="154"/>
      <c r="D11" s="154"/>
      <c r="E11" s="154"/>
      <c r="F11" s="154"/>
      <c r="G11" s="154"/>
      <c r="H11" s="154"/>
      <c r="K11" s="177"/>
      <c r="L11" s="154">
        <v>2007</v>
      </c>
      <c r="M11" s="154">
        <v>2008</v>
      </c>
    </row>
    <row r="12" spans="1:13" x14ac:dyDescent="0.3">
      <c r="A12" s="158"/>
      <c r="B12" s="158"/>
      <c r="C12" s="158"/>
      <c r="D12" s="158"/>
      <c r="E12" s="158"/>
      <c r="F12" s="158"/>
      <c r="G12" s="158"/>
      <c r="H12" s="158"/>
      <c r="K12" s="177"/>
      <c r="L12" s="158"/>
      <c r="M12" s="158"/>
    </row>
    <row r="13" spans="1:13" x14ac:dyDescent="0.3">
      <c r="A13" s="159" t="s">
        <v>397</v>
      </c>
      <c r="B13" s="160">
        <v>639844239</v>
      </c>
      <c r="C13" s="160">
        <v>414974206</v>
      </c>
      <c r="D13" s="163">
        <f>(C13/B13)*100</f>
        <v>64.855503997122028</v>
      </c>
      <c r="E13" s="162">
        <v>653683641</v>
      </c>
      <c r="F13" s="160">
        <v>552471576</v>
      </c>
      <c r="G13" s="163">
        <f>(F13/E13)*100</f>
        <v>84.516659336132903</v>
      </c>
      <c r="H13" s="163">
        <f t="shared" ref="H13:H24" si="0">G13-D13</f>
        <v>19.661155339010875</v>
      </c>
      <c r="K13" s="159">
        <v>0</v>
      </c>
      <c r="L13" s="161">
        <f t="shared" ref="L13:L22" si="1">D13</f>
        <v>64.855503997122028</v>
      </c>
      <c r="M13" s="161">
        <f>G13</f>
        <v>84.516659336132903</v>
      </c>
    </row>
    <row r="14" spans="1:13" x14ac:dyDescent="0.3">
      <c r="A14" s="159" t="s">
        <v>398</v>
      </c>
      <c r="B14" s="160">
        <v>508760000</v>
      </c>
      <c r="C14" s="160">
        <v>159984198</v>
      </c>
      <c r="D14" s="163">
        <f>(C14/B14)*100</f>
        <v>31.445907304033337</v>
      </c>
      <c r="E14" s="162">
        <v>716658472</v>
      </c>
      <c r="F14" s="160">
        <v>565075857</v>
      </c>
      <c r="G14" s="163">
        <f>(F14/E14)*100</f>
        <v>78.848695588991788</v>
      </c>
      <c r="H14" s="163">
        <f t="shared" si="0"/>
        <v>47.402788284958447</v>
      </c>
      <c r="K14" s="159">
        <v>1</v>
      </c>
      <c r="L14" s="161">
        <f t="shared" si="1"/>
        <v>31.445907304033337</v>
      </c>
      <c r="M14" s="161">
        <f t="shared" ref="M14:M22" si="2">G14</f>
        <v>78.848695588991788</v>
      </c>
    </row>
    <row r="15" spans="1:13" x14ac:dyDescent="0.3">
      <c r="A15" s="159" t="s">
        <v>399</v>
      </c>
      <c r="B15" s="160">
        <v>49560000</v>
      </c>
      <c r="C15" s="160">
        <v>36077139</v>
      </c>
      <c r="D15" s="163">
        <f>(C15/B15)*100</f>
        <v>72.794872881355928</v>
      </c>
      <c r="E15" s="162">
        <v>75028973</v>
      </c>
      <c r="F15" s="160">
        <v>48052572</v>
      </c>
      <c r="G15" s="163">
        <f>(F15/E15)*100</f>
        <v>64.045354852451467</v>
      </c>
      <c r="H15" s="163">
        <f t="shared" si="0"/>
        <v>-8.7495180289044612</v>
      </c>
      <c r="K15" s="159">
        <v>2</v>
      </c>
      <c r="L15" s="161">
        <f t="shared" si="1"/>
        <v>72.794872881355928</v>
      </c>
      <c r="M15" s="161">
        <f t="shared" si="2"/>
        <v>64.045354852451467</v>
      </c>
    </row>
    <row r="16" spans="1:13" x14ac:dyDescent="0.3">
      <c r="A16" s="159" t="s">
        <v>400</v>
      </c>
      <c r="B16" s="164">
        <v>0</v>
      </c>
      <c r="C16" s="164" t="s">
        <v>0</v>
      </c>
      <c r="D16" s="176" t="s">
        <v>0</v>
      </c>
      <c r="E16" s="164"/>
      <c r="F16" s="164">
        <v>0</v>
      </c>
      <c r="G16" s="176" t="s">
        <v>0</v>
      </c>
      <c r="H16" s="163" t="s">
        <v>0</v>
      </c>
      <c r="K16" s="159">
        <v>3</v>
      </c>
      <c r="L16" s="161" t="str">
        <f t="shared" si="1"/>
        <v xml:space="preserve"> </v>
      </c>
      <c r="M16" s="161" t="str">
        <f t="shared" si="2"/>
        <v xml:space="preserve"> </v>
      </c>
    </row>
    <row r="17" spans="1:13" x14ac:dyDescent="0.3">
      <c r="A17" s="159" t="s">
        <v>401</v>
      </c>
      <c r="B17" s="164">
        <v>0</v>
      </c>
      <c r="C17" s="164">
        <v>0</v>
      </c>
      <c r="D17" s="163" t="s">
        <v>0</v>
      </c>
      <c r="E17" s="164">
        <v>0</v>
      </c>
      <c r="F17" s="164">
        <v>0</v>
      </c>
      <c r="G17" s="176" t="s">
        <v>0</v>
      </c>
      <c r="H17" s="163" t="s">
        <v>0</v>
      </c>
      <c r="K17" s="159">
        <v>4</v>
      </c>
      <c r="L17" s="161" t="str">
        <f t="shared" si="1"/>
        <v xml:space="preserve"> </v>
      </c>
      <c r="M17" s="161" t="str">
        <f t="shared" si="2"/>
        <v xml:space="preserve"> </v>
      </c>
    </row>
    <row r="18" spans="1:13" x14ac:dyDescent="0.3">
      <c r="A18" s="158" t="s">
        <v>402</v>
      </c>
      <c r="B18" s="160">
        <v>139000000</v>
      </c>
      <c r="C18" s="164">
        <v>68393639</v>
      </c>
      <c r="D18" s="163">
        <f t="shared" ref="D18:D25" si="3">(C18/B18)*100</f>
        <v>49.204056834532373</v>
      </c>
      <c r="E18" s="162">
        <v>314310799</v>
      </c>
      <c r="F18" s="160">
        <v>290090575</v>
      </c>
      <c r="G18" s="163">
        <f>(F18/E18)*100</f>
        <v>92.294180130921944</v>
      </c>
      <c r="H18" s="163">
        <f t="shared" si="0"/>
        <v>43.090123296389571</v>
      </c>
      <c r="K18" s="159">
        <v>5</v>
      </c>
      <c r="L18" s="161">
        <f t="shared" si="1"/>
        <v>49.204056834532373</v>
      </c>
      <c r="M18" s="161">
        <f>G18</f>
        <v>92.294180130921944</v>
      </c>
    </row>
    <row r="19" spans="1:13" x14ac:dyDescent="0.3">
      <c r="A19" s="158" t="s">
        <v>403</v>
      </c>
      <c r="B19" s="160">
        <v>600500000</v>
      </c>
      <c r="C19" s="160">
        <v>598091472</v>
      </c>
      <c r="D19" s="163">
        <f t="shared" si="3"/>
        <v>99.598912905911746</v>
      </c>
      <c r="E19" s="162">
        <v>901255487</v>
      </c>
      <c r="F19" s="160">
        <v>887231079</v>
      </c>
      <c r="G19" s="163">
        <f>(F19/E19)*100</f>
        <v>98.443903177035537</v>
      </c>
      <c r="H19" s="163">
        <f t="shared" si="0"/>
        <v>-1.1550097288762089</v>
      </c>
      <c r="K19" s="159">
        <v>6</v>
      </c>
      <c r="L19" s="161">
        <f t="shared" si="1"/>
        <v>99.598912905911746</v>
      </c>
      <c r="M19" s="161">
        <f>G19</f>
        <v>98.443903177035537</v>
      </c>
    </row>
    <row r="20" spans="1:13" x14ac:dyDescent="0.3">
      <c r="A20" s="158" t="s">
        <v>404</v>
      </c>
      <c r="B20" s="164">
        <v>1003645000</v>
      </c>
      <c r="C20" s="164">
        <v>916895353</v>
      </c>
      <c r="D20" s="163">
        <f t="shared" si="3"/>
        <v>91.356540709115279</v>
      </c>
      <c r="E20" s="164">
        <v>861812782</v>
      </c>
      <c r="F20" s="164">
        <v>860853126</v>
      </c>
      <c r="G20" s="163">
        <f>(F20/E20)*100</f>
        <v>99.88864681285267</v>
      </c>
      <c r="H20" s="163">
        <f t="shared" si="0"/>
        <v>8.5321061037373909</v>
      </c>
      <c r="K20" s="159">
        <v>7</v>
      </c>
      <c r="L20" s="161">
        <f t="shared" si="1"/>
        <v>91.356540709115279</v>
      </c>
      <c r="M20" s="161">
        <f t="shared" si="2"/>
        <v>99.88864681285267</v>
      </c>
    </row>
    <row r="21" spans="1:13" x14ac:dyDescent="0.3">
      <c r="A21" s="158" t="s">
        <v>405</v>
      </c>
      <c r="B21" s="164">
        <v>0</v>
      </c>
      <c r="C21" s="164">
        <v>0</v>
      </c>
      <c r="D21" s="163" t="s">
        <v>0</v>
      </c>
      <c r="E21" s="164">
        <v>0</v>
      </c>
      <c r="F21" s="164">
        <v>0</v>
      </c>
      <c r="G21" s="176" t="s">
        <v>0</v>
      </c>
      <c r="H21" s="163" t="s">
        <v>0</v>
      </c>
      <c r="K21" s="159">
        <v>8</v>
      </c>
      <c r="L21" s="161" t="str">
        <f t="shared" si="1"/>
        <v xml:space="preserve"> </v>
      </c>
      <c r="M21" s="161" t="str">
        <f t="shared" si="2"/>
        <v xml:space="preserve"> </v>
      </c>
    </row>
    <row r="22" spans="1:13" x14ac:dyDescent="0.3">
      <c r="A22" s="158" t="s">
        <v>406</v>
      </c>
      <c r="B22" s="164">
        <v>0</v>
      </c>
      <c r="C22" s="164">
        <v>0</v>
      </c>
      <c r="D22" s="163" t="s">
        <v>0</v>
      </c>
      <c r="E22" s="164">
        <v>0</v>
      </c>
      <c r="F22" s="164">
        <v>0</v>
      </c>
      <c r="G22" s="176" t="s">
        <v>0</v>
      </c>
      <c r="H22" s="163" t="s">
        <v>0</v>
      </c>
      <c r="K22" s="159">
        <v>9</v>
      </c>
      <c r="L22" s="161" t="str">
        <f t="shared" si="1"/>
        <v xml:space="preserve"> </v>
      </c>
      <c r="M22" s="161" t="str">
        <f t="shared" si="2"/>
        <v xml:space="preserve"> </v>
      </c>
    </row>
    <row r="23" spans="1:13" x14ac:dyDescent="0.3">
      <c r="A23" s="158" t="s">
        <v>407</v>
      </c>
      <c r="B23" s="164">
        <v>0</v>
      </c>
      <c r="C23" s="164">
        <v>0</v>
      </c>
      <c r="D23" s="163" t="s">
        <v>0</v>
      </c>
      <c r="E23" s="164">
        <v>0</v>
      </c>
      <c r="F23" s="164">
        <v>0</v>
      </c>
      <c r="G23" s="176" t="s">
        <v>422</v>
      </c>
      <c r="H23" s="163" t="s">
        <v>0</v>
      </c>
      <c r="K23" s="159" t="s">
        <v>423</v>
      </c>
      <c r="L23" s="161">
        <f>E21</f>
        <v>0</v>
      </c>
      <c r="M23" s="161" t="str">
        <f>H21</f>
        <v xml:space="preserve"> </v>
      </c>
    </row>
    <row r="24" spans="1:13" x14ac:dyDescent="0.3">
      <c r="A24" s="158"/>
      <c r="B24" s="165"/>
      <c r="C24" s="165"/>
      <c r="D24" s="163"/>
      <c r="E24" s="165"/>
      <c r="F24" s="165"/>
      <c r="G24" s="176"/>
      <c r="H24" s="163">
        <f t="shared" si="0"/>
        <v>0</v>
      </c>
      <c r="K24" s="177"/>
      <c r="L24" s="161"/>
      <c r="M24" s="177"/>
    </row>
    <row r="25" spans="1:13" x14ac:dyDescent="0.3">
      <c r="A25" s="166" t="s">
        <v>408</v>
      </c>
      <c r="B25" s="167">
        <f>SUM(B13:B23)</f>
        <v>2941309239</v>
      </c>
      <c r="C25" s="167">
        <f>SUM(C13:C23)</f>
        <v>2194416007</v>
      </c>
      <c r="D25" s="163">
        <f t="shared" si="3"/>
        <v>74.606776394109033</v>
      </c>
      <c r="E25" s="167">
        <f>SUM(E13:E23)</f>
        <v>3522750154</v>
      </c>
      <c r="F25" s="167">
        <f>SUM(F13:F23)</f>
        <v>3203774785</v>
      </c>
      <c r="G25" s="163">
        <f>(F25/E25)*100</f>
        <v>90.94527414503662</v>
      </c>
      <c r="H25" s="167">
        <f>SUM(H13:H23)</f>
        <v>108.78164526631561</v>
      </c>
    </row>
    <row r="26" spans="1:13" x14ac:dyDescent="0.3">
      <c r="A26" s="166"/>
      <c r="B26" s="169"/>
      <c r="C26" s="160"/>
      <c r="D26" s="177"/>
      <c r="E26" s="169"/>
      <c r="F26" s="160"/>
      <c r="G26" s="163"/>
      <c r="H26" s="163"/>
    </row>
    <row r="27" spans="1:13" x14ac:dyDescent="0.3">
      <c r="A27" s="158" t="s">
        <v>409</v>
      </c>
      <c r="B27" s="164">
        <v>0</v>
      </c>
      <c r="C27" s="164">
        <v>0</v>
      </c>
      <c r="D27" s="160">
        <v>0</v>
      </c>
      <c r="E27" s="164">
        <v>0</v>
      </c>
      <c r="F27" s="164">
        <v>0</v>
      </c>
      <c r="G27" s="163">
        <v>0</v>
      </c>
      <c r="H27" s="163">
        <v>0</v>
      </c>
    </row>
    <row r="28" spans="1:13" x14ac:dyDescent="0.3">
      <c r="A28" s="158"/>
      <c r="B28" s="171"/>
      <c r="C28" s="171"/>
      <c r="D28" s="178"/>
      <c r="E28" s="171"/>
      <c r="F28" s="171"/>
      <c r="G28" s="163"/>
      <c r="H28" s="163"/>
    </row>
    <row r="29" spans="1:13" ht="15" thickBot="1" x14ac:dyDescent="0.35">
      <c r="A29" s="172" t="s">
        <v>411</v>
      </c>
      <c r="B29" s="173">
        <f>B25+B27</f>
        <v>2941309239</v>
      </c>
      <c r="C29" s="173">
        <f>C25+C27</f>
        <v>2194416007</v>
      </c>
      <c r="D29" s="173">
        <f>D25+D27</f>
        <v>74.606776394109033</v>
      </c>
      <c r="E29" s="173">
        <f>E25+E27</f>
        <v>3522750154</v>
      </c>
      <c r="F29" s="173">
        <f>F25+F27</f>
        <v>3203774785</v>
      </c>
      <c r="G29" s="163">
        <f>(F29/E29)*100</f>
        <v>90.94527414503662</v>
      </c>
      <c r="H29" s="175">
        <f>G29-D29</f>
        <v>16.338497750927587</v>
      </c>
    </row>
    <row r="30" spans="1:13" x14ac:dyDescent="0.3">
      <c r="A30" s="983" t="s">
        <v>420</v>
      </c>
      <c r="B30" s="983"/>
      <c r="C30" s="983"/>
      <c r="D30" s="983"/>
      <c r="E30" s="983"/>
      <c r="F30" s="983"/>
      <c r="G30" s="983"/>
      <c r="H30" s="983"/>
    </row>
    <row r="31" spans="1:13" x14ac:dyDescent="0.3">
      <c r="A31" s="984"/>
      <c r="B31" s="984"/>
      <c r="C31" s="984"/>
      <c r="D31" s="984"/>
      <c r="E31" s="984"/>
      <c r="F31" s="984"/>
      <c r="G31" s="984"/>
      <c r="H31" s="984"/>
    </row>
    <row r="32" spans="1:13" x14ac:dyDescent="0.3">
      <c r="A32" s="985" t="s">
        <v>421</v>
      </c>
      <c r="B32" s="985"/>
      <c r="C32" s="985"/>
      <c r="D32" s="985"/>
      <c r="E32" s="985"/>
      <c r="F32" s="985"/>
      <c r="G32" s="985"/>
      <c r="H32" s="985"/>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86" t="s">
        <v>416</v>
      </c>
      <c r="B6" s="986"/>
      <c r="C6" s="986"/>
      <c r="D6" s="986"/>
      <c r="E6" s="986"/>
      <c r="F6" s="986"/>
      <c r="G6" s="986"/>
      <c r="H6" s="152"/>
    </row>
    <row r="7" spans="1:13" x14ac:dyDescent="0.3">
      <c r="A7" s="986" t="s">
        <v>387</v>
      </c>
      <c r="B7" s="986"/>
      <c r="C7" s="986"/>
      <c r="D7" s="986"/>
      <c r="E7" s="986"/>
      <c r="F7" s="986"/>
      <c r="G7" s="986"/>
      <c r="H7" s="152"/>
    </row>
    <row r="8" spans="1:13" x14ac:dyDescent="0.3">
      <c r="A8" s="986" t="s">
        <v>388</v>
      </c>
      <c r="B8" s="986"/>
      <c r="C8" s="986"/>
      <c r="D8" s="986"/>
      <c r="E8" s="986"/>
      <c r="F8" s="986"/>
      <c r="G8" s="986"/>
      <c r="H8" s="152"/>
    </row>
    <row r="9" spans="1:13" x14ac:dyDescent="0.3">
      <c r="A9" s="986" t="s">
        <v>417</v>
      </c>
      <c r="B9" s="986"/>
      <c r="C9" s="986"/>
      <c r="D9" s="986"/>
      <c r="E9" s="986"/>
      <c r="F9" s="986"/>
      <c r="G9" s="986"/>
      <c r="H9" s="152"/>
    </row>
    <row r="10" spans="1:13" x14ac:dyDescent="0.3">
      <c r="A10" s="987" t="s">
        <v>390</v>
      </c>
      <c r="B10" s="987"/>
      <c r="C10" s="987"/>
      <c r="D10" s="987"/>
      <c r="E10" s="153"/>
      <c r="F10" s="153"/>
      <c r="G10" s="153"/>
      <c r="H10" s="153"/>
    </row>
    <row r="11" spans="1:13" ht="15" thickBot="1" x14ac:dyDescent="0.35">
      <c r="A11" s="154"/>
      <c r="B11" s="988">
        <v>2008</v>
      </c>
      <c r="C11" s="988"/>
      <c r="D11" s="988"/>
      <c r="E11" s="989">
        <v>2009</v>
      </c>
      <c r="F11" s="989"/>
      <c r="G11" s="989"/>
      <c r="H11" s="155"/>
    </row>
    <row r="12" spans="1:13" x14ac:dyDescent="0.3">
      <c r="A12" s="154"/>
      <c r="B12" s="155"/>
      <c r="C12" s="155"/>
      <c r="D12" s="155"/>
      <c r="E12" s="155"/>
      <c r="F12" s="155"/>
      <c r="G12" s="155"/>
      <c r="H12" s="155"/>
    </row>
    <row r="13" spans="1:13" x14ac:dyDescent="0.3">
      <c r="A13" s="154" t="s">
        <v>361</v>
      </c>
      <c r="B13" s="154" t="s">
        <v>391</v>
      </c>
      <c r="C13" s="154" t="s">
        <v>392</v>
      </c>
      <c r="D13" s="154" t="s">
        <v>338</v>
      </c>
      <c r="E13" s="154" t="s">
        <v>391</v>
      </c>
      <c r="F13" s="154" t="s">
        <v>392</v>
      </c>
      <c r="G13" s="154" t="s">
        <v>338</v>
      </c>
      <c r="H13" s="154" t="s">
        <v>393</v>
      </c>
      <c r="K13" s="177"/>
      <c r="L13" s="154" t="s">
        <v>338</v>
      </c>
      <c r="M13" s="154" t="s">
        <v>338</v>
      </c>
    </row>
    <row r="14" spans="1:13" ht="20.399999999999999" x14ac:dyDescent="0.3">
      <c r="A14" s="156"/>
      <c r="B14" s="157" t="s">
        <v>418</v>
      </c>
      <c r="C14" s="157"/>
      <c r="D14" s="157">
        <v>2008</v>
      </c>
      <c r="E14" s="157" t="s">
        <v>419</v>
      </c>
      <c r="F14" s="157"/>
      <c r="G14" s="157">
        <v>2009</v>
      </c>
      <c r="H14" s="157" t="s">
        <v>396</v>
      </c>
      <c r="K14" s="177"/>
      <c r="L14" s="154"/>
      <c r="M14" s="154"/>
    </row>
    <row r="15" spans="1:13" x14ac:dyDescent="0.3">
      <c r="A15" s="154"/>
      <c r="B15" s="154"/>
      <c r="C15" s="154"/>
      <c r="D15" s="154"/>
      <c r="E15" s="154"/>
      <c r="F15" s="154"/>
      <c r="G15" s="154"/>
      <c r="H15" s="154"/>
      <c r="K15" s="177"/>
      <c r="L15" s="154">
        <v>2008</v>
      </c>
      <c r="M15" s="154">
        <v>2009</v>
      </c>
    </row>
    <row r="16" spans="1:13" x14ac:dyDescent="0.3">
      <c r="A16" s="158"/>
      <c r="B16" s="158"/>
      <c r="C16" s="158"/>
      <c r="D16" s="158"/>
      <c r="E16" s="158"/>
      <c r="F16" s="158"/>
      <c r="G16" s="158"/>
      <c r="H16" s="158"/>
      <c r="K16" s="177"/>
      <c r="L16" s="158"/>
      <c r="M16" s="158"/>
    </row>
    <row r="17" spans="1:13" x14ac:dyDescent="0.3">
      <c r="A17" s="159" t="s">
        <v>397</v>
      </c>
      <c r="B17" s="160">
        <v>750315667</v>
      </c>
      <c r="C17" s="160">
        <v>635469412</v>
      </c>
      <c r="D17" s="163">
        <f>(C17/B17)*100</f>
        <v>84.693608296999614</v>
      </c>
      <c r="E17" s="162">
        <v>1010181768</v>
      </c>
      <c r="F17" s="160">
        <v>855550273</v>
      </c>
      <c r="G17" s="163">
        <f>(F17/E17)*100</f>
        <v>84.692705818068177</v>
      </c>
      <c r="H17" s="176">
        <f>G17-D17</f>
        <v>-9.0247893143668989E-4</v>
      </c>
      <c r="K17" s="159">
        <v>0</v>
      </c>
      <c r="L17" s="161">
        <f>D17</f>
        <v>84.693608296999614</v>
      </c>
      <c r="M17" s="161">
        <f>G17</f>
        <v>84.692705818068177</v>
      </c>
    </row>
    <row r="18" spans="1:13" x14ac:dyDescent="0.3">
      <c r="A18" s="159" t="s">
        <v>398</v>
      </c>
      <c r="B18" s="160">
        <v>816274000</v>
      </c>
      <c r="C18" s="160">
        <v>643621401</v>
      </c>
      <c r="D18" s="163">
        <f>(C18/B18)*100</f>
        <v>78.848695536057747</v>
      </c>
      <c r="E18" s="162">
        <v>941980682</v>
      </c>
      <c r="F18" s="160">
        <v>702739166</v>
      </c>
      <c r="G18" s="163">
        <f>(F18/E18)*100</f>
        <v>74.6022906231956</v>
      </c>
      <c r="H18" s="163">
        <f t="shared" ref="H18:H29" si="0">G18-D18</f>
        <v>-4.2464049128621468</v>
      </c>
      <c r="K18" s="159">
        <v>1</v>
      </c>
      <c r="L18" s="161">
        <f t="shared" ref="L18:L26" si="1">D18</f>
        <v>78.848695536057747</v>
      </c>
      <c r="M18" s="161">
        <f t="shared" ref="M18:M26" si="2">G18</f>
        <v>74.6022906231956</v>
      </c>
    </row>
    <row r="19" spans="1:13" x14ac:dyDescent="0.3">
      <c r="A19" s="159" t="s">
        <v>399</v>
      </c>
      <c r="B19" s="160">
        <v>85458000</v>
      </c>
      <c r="C19" s="160">
        <v>54731879</v>
      </c>
      <c r="D19" s="163">
        <f>(C19/B19)*100</f>
        <v>64.045354443118256</v>
      </c>
      <c r="E19" s="162">
        <v>84927099</v>
      </c>
      <c r="F19" s="160">
        <v>41046136</v>
      </c>
      <c r="G19" s="163">
        <f>(F19/E19)*100</f>
        <v>48.331023293283572</v>
      </c>
      <c r="H19" s="163">
        <f t="shared" si="0"/>
        <v>-15.714331149834685</v>
      </c>
      <c r="K19" s="159">
        <v>2</v>
      </c>
      <c r="L19" s="161">
        <f t="shared" si="1"/>
        <v>64.045354443118256</v>
      </c>
      <c r="M19" s="161">
        <f t="shared" si="2"/>
        <v>48.331023293283572</v>
      </c>
    </row>
    <row r="20" spans="1:13" x14ac:dyDescent="0.3">
      <c r="A20" s="159" t="s">
        <v>400</v>
      </c>
      <c r="B20" s="164">
        <v>0</v>
      </c>
      <c r="C20" s="164">
        <v>0</v>
      </c>
      <c r="D20" s="176" t="s">
        <v>0</v>
      </c>
      <c r="E20" s="164">
        <v>0</v>
      </c>
      <c r="F20" s="164">
        <v>0</v>
      </c>
      <c r="G20" s="176" t="s">
        <v>0</v>
      </c>
      <c r="H20" s="163" t="s">
        <v>0</v>
      </c>
      <c r="K20" s="159">
        <v>3</v>
      </c>
      <c r="L20" s="161" t="str">
        <f t="shared" si="1"/>
        <v xml:space="preserve"> </v>
      </c>
      <c r="M20" s="161" t="str">
        <f t="shared" si="2"/>
        <v xml:space="preserve"> </v>
      </c>
    </row>
    <row r="21" spans="1:13" x14ac:dyDescent="0.3">
      <c r="A21" s="159" t="s">
        <v>401</v>
      </c>
      <c r="B21" s="164">
        <v>0</v>
      </c>
      <c r="C21" s="164">
        <v>0</v>
      </c>
      <c r="D21" s="163" t="s">
        <v>0</v>
      </c>
      <c r="E21" s="164">
        <v>0</v>
      </c>
      <c r="F21" s="164">
        <v>0</v>
      </c>
      <c r="G21" s="176" t="s">
        <v>0</v>
      </c>
      <c r="H21" s="163" t="s">
        <v>0</v>
      </c>
      <c r="K21" s="159">
        <v>4</v>
      </c>
      <c r="L21" s="161" t="str">
        <f t="shared" si="1"/>
        <v xml:space="preserve"> </v>
      </c>
      <c r="M21" s="161" t="str">
        <f t="shared" si="2"/>
        <v xml:space="preserve"> </v>
      </c>
    </row>
    <row r="22" spans="1:13" x14ac:dyDescent="0.3">
      <c r="A22" s="158" t="s">
        <v>402</v>
      </c>
      <c r="B22" s="160">
        <v>378000000</v>
      </c>
      <c r="C22" s="160">
        <v>340381665</v>
      </c>
      <c r="D22" s="163">
        <f>(C22/B22)*100</f>
        <v>90.048059523809513</v>
      </c>
      <c r="E22" s="162">
        <v>420470927</v>
      </c>
      <c r="F22" s="160">
        <v>228069886</v>
      </c>
      <c r="G22" s="163">
        <f>(F22/E22)*100</f>
        <v>54.241535229854307</v>
      </c>
      <c r="H22" s="163">
        <f t="shared" si="0"/>
        <v>-35.806524293955206</v>
      </c>
      <c r="K22" s="159">
        <v>5</v>
      </c>
      <c r="L22" s="161">
        <f t="shared" si="1"/>
        <v>90.048059523809513</v>
      </c>
      <c r="M22" s="161">
        <f t="shared" si="2"/>
        <v>54.241535229854307</v>
      </c>
    </row>
    <row r="23" spans="1:13" x14ac:dyDescent="0.3">
      <c r="A23" s="158" t="s">
        <v>403</v>
      </c>
      <c r="B23" s="160">
        <v>1982364759</v>
      </c>
      <c r="C23" s="160">
        <v>1974833617</v>
      </c>
      <c r="D23" s="163">
        <f>(C23/B23)*100</f>
        <v>99.620093024464424</v>
      </c>
      <c r="E23" s="162">
        <v>2417619495</v>
      </c>
      <c r="F23" s="160">
        <v>2397733945</v>
      </c>
      <c r="G23" s="163">
        <f>(F23/E23)*100</f>
        <v>99.177473955635847</v>
      </c>
      <c r="H23" s="163">
        <f t="shared" si="0"/>
        <v>-0.44261906882857716</v>
      </c>
      <c r="K23" s="159">
        <v>6</v>
      </c>
      <c r="L23" s="161">
        <f t="shared" si="1"/>
        <v>99.620093024464424</v>
      </c>
      <c r="M23" s="161">
        <f t="shared" si="2"/>
        <v>99.177473955635847</v>
      </c>
    </row>
    <row r="24" spans="1:13" x14ac:dyDescent="0.3">
      <c r="A24" s="158" t="s">
        <v>404</v>
      </c>
      <c r="B24" s="164">
        <v>0</v>
      </c>
      <c r="C24" s="164">
        <v>0</v>
      </c>
      <c r="D24" s="163" t="s">
        <v>0</v>
      </c>
      <c r="E24" s="164">
        <v>0</v>
      </c>
      <c r="F24" s="164">
        <v>0</v>
      </c>
      <c r="G24" s="176" t="s">
        <v>0</v>
      </c>
      <c r="H24" s="163" t="s">
        <v>0</v>
      </c>
      <c r="K24" s="159">
        <v>7</v>
      </c>
      <c r="L24" s="161" t="str">
        <f t="shared" si="1"/>
        <v xml:space="preserve"> </v>
      </c>
      <c r="M24" s="161" t="str">
        <f t="shared" si="2"/>
        <v xml:space="preserve"> </v>
      </c>
    </row>
    <row r="25" spans="1:13" x14ac:dyDescent="0.3">
      <c r="A25" s="158" t="s">
        <v>405</v>
      </c>
      <c r="B25" s="164">
        <v>0</v>
      </c>
      <c r="C25" s="164">
        <v>0</v>
      </c>
      <c r="D25" s="163" t="s">
        <v>0</v>
      </c>
      <c r="E25" s="164">
        <v>0</v>
      </c>
      <c r="F25" s="164">
        <v>0</v>
      </c>
      <c r="G25" s="176" t="s">
        <v>0</v>
      </c>
      <c r="H25" s="163" t="s">
        <v>0</v>
      </c>
      <c r="K25" s="159">
        <v>8</v>
      </c>
      <c r="L25" s="161" t="str">
        <f t="shared" si="1"/>
        <v xml:space="preserve"> </v>
      </c>
      <c r="M25" s="161" t="str">
        <f t="shared" si="2"/>
        <v xml:space="preserve"> </v>
      </c>
    </row>
    <row r="26" spans="1:13" x14ac:dyDescent="0.3">
      <c r="A26" s="158" t="s">
        <v>406</v>
      </c>
      <c r="B26" s="164">
        <v>0</v>
      </c>
      <c r="C26" s="164">
        <v>0</v>
      </c>
      <c r="D26" s="163" t="s">
        <v>0</v>
      </c>
      <c r="E26" s="164">
        <v>0</v>
      </c>
      <c r="F26" s="164">
        <v>0</v>
      </c>
      <c r="G26" s="176" t="s">
        <v>0</v>
      </c>
      <c r="H26" s="163" t="s">
        <v>0</v>
      </c>
      <c r="K26" s="159">
        <v>9</v>
      </c>
      <c r="L26" s="161" t="str">
        <f t="shared" si="1"/>
        <v xml:space="preserve"> </v>
      </c>
      <c r="M26" s="161" t="str">
        <f t="shared" si="2"/>
        <v xml:space="preserve"> </v>
      </c>
    </row>
    <row r="27" spans="1:13" x14ac:dyDescent="0.3">
      <c r="A27" s="158" t="s">
        <v>407</v>
      </c>
      <c r="B27" s="164">
        <v>0</v>
      </c>
      <c r="C27" s="164">
        <v>0</v>
      </c>
      <c r="D27" s="163" t="s">
        <v>0</v>
      </c>
      <c r="E27" s="164">
        <v>0</v>
      </c>
      <c r="F27" s="164">
        <v>0</v>
      </c>
      <c r="G27" s="176" t="s">
        <v>422</v>
      </c>
      <c r="H27" s="163" t="s">
        <v>0</v>
      </c>
      <c r="K27" s="159" t="s">
        <v>423</v>
      </c>
      <c r="L27" s="161">
        <f>E25</f>
        <v>0</v>
      </c>
      <c r="M27" s="161" t="str">
        <f>H25</f>
        <v xml:space="preserve"> </v>
      </c>
    </row>
    <row r="28" spans="1:13" x14ac:dyDescent="0.3">
      <c r="A28" s="158"/>
      <c r="B28" s="165"/>
      <c r="C28" s="165"/>
      <c r="D28" s="163"/>
      <c r="E28" s="165"/>
      <c r="F28" s="165"/>
      <c r="G28" s="176"/>
      <c r="H28" s="179">
        <f t="shared" si="0"/>
        <v>0</v>
      </c>
      <c r="K28" s="177"/>
      <c r="L28" s="161"/>
      <c r="M28" s="177"/>
    </row>
    <row r="29" spans="1:13" x14ac:dyDescent="0.3">
      <c r="A29" s="166" t="s">
        <v>408</v>
      </c>
      <c r="B29" s="167">
        <f>SUM(B17:B27)</f>
        <v>4012412426</v>
      </c>
      <c r="C29" s="167">
        <f>SUM(C17:C27)</f>
        <v>3649037974</v>
      </c>
      <c r="D29" s="163">
        <f>(C29/B29)*100</f>
        <v>90.943741235437997</v>
      </c>
      <c r="E29" s="167">
        <f>SUM(E17:E27)</f>
        <v>4875179971</v>
      </c>
      <c r="F29" s="167">
        <f>SUM(F17:F27)</f>
        <v>4225139406</v>
      </c>
      <c r="G29" s="163">
        <f>(F29/E29)*100</f>
        <v>86.666326805025349</v>
      </c>
      <c r="H29" s="163">
        <f t="shared" si="0"/>
        <v>-4.277414430412648</v>
      </c>
    </row>
    <row r="30" spans="1:13" x14ac:dyDescent="0.3">
      <c r="A30" s="166"/>
      <c r="B30" s="169"/>
      <c r="C30" s="160"/>
      <c r="D30" s="177"/>
      <c r="E30" s="169"/>
      <c r="F30" s="160"/>
      <c r="G30" s="163"/>
      <c r="H30" s="163"/>
    </row>
    <row r="31" spans="1:13" x14ac:dyDescent="0.3">
      <c r="A31" s="158" t="s">
        <v>409</v>
      </c>
      <c r="B31" s="164">
        <v>0</v>
      </c>
      <c r="C31" s="164">
        <v>0</v>
      </c>
      <c r="D31" s="179">
        <v>0</v>
      </c>
      <c r="E31" s="164">
        <v>0</v>
      </c>
      <c r="F31" s="164">
        <v>0</v>
      </c>
      <c r="G31" s="179">
        <v>0</v>
      </c>
      <c r="H31" s="179">
        <v>0</v>
      </c>
    </row>
    <row r="32" spans="1:13" x14ac:dyDescent="0.3">
      <c r="A32" s="158"/>
      <c r="B32" s="171"/>
      <c r="C32" s="171"/>
      <c r="D32" s="178"/>
      <c r="E32" s="171"/>
      <c r="F32" s="171"/>
      <c r="G32" s="179"/>
      <c r="H32" s="163"/>
    </row>
    <row r="33" spans="1:8" ht="15" thickBot="1" x14ac:dyDescent="0.35">
      <c r="A33" s="172" t="s">
        <v>411</v>
      </c>
      <c r="B33" s="173">
        <f>B29+B31</f>
        <v>4012412426</v>
      </c>
      <c r="C33" s="173">
        <f>C29+C31</f>
        <v>3649037974</v>
      </c>
      <c r="D33" s="173">
        <f>D29+D31</f>
        <v>90.943741235437997</v>
      </c>
      <c r="E33" s="173">
        <f>E29+E31</f>
        <v>4875179971</v>
      </c>
      <c r="F33" s="173">
        <f>F29+F31</f>
        <v>4225139406</v>
      </c>
      <c r="G33" s="163">
        <f>(F33/E33)*100</f>
        <v>86.666326805025349</v>
      </c>
      <c r="H33" s="175">
        <f>G33-D33</f>
        <v>-4.277414430412648</v>
      </c>
    </row>
    <row r="34" spans="1:8" x14ac:dyDescent="0.3">
      <c r="A34" s="983" t="s">
        <v>420</v>
      </c>
      <c r="B34" s="983"/>
      <c r="C34" s="983"/>
      <c r="D34" s="983"/>
      <c r="E34" s="983"/>
      <c r="F34" s="983"/>
      <c r="G34" s="983"/>
      <c r="H34" s="983"/>
    </row>
    <row r="35" spans="1:8" x14ac:dyDescent="0.3">
      <c r="A35" s="984"/>
      <c r="B35" s="984"/>
      <c r="C35" s="984"/>
      <c r="D35" s="984"/>
      <c r="E35" s="984"/>
      <c r="F35" s="984"/>
      <c r="G35" s="984"/>
      <c r="H35" s="984"/>
    </row>
    <row r="36" spans="1:8" x14ac:dyDescent="0.3">
      <c r="A36" s="985" t="s">
        <v>421</v>
      </c>
      <c r="B36" s="985"/>
      <c r="C36" s="985"/>
      <c r="D36" s="985"/>
      <c r="E36" s="985"/>
      <c r="F36" s="985"/>
      <c r="G36" s="985"/>
      <c r="H36" s="985"/>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86" t="s">
        <v>386</v>
      </c>
      <c r="B1" s="986"/>
      <c r="C1" s="986"/>
      <c r="D1" s="986"/>
      <c r="E1" s="986"/>
      <c r="F1" s="986"/>
      <c r="G1" s="986"/>
    </row>
    <row r="2" spans="1:13" x14ac:dyDescent="0.3">
      <c r="A2" s="986" t="s">
        <v>387</v>
      </c>
      <c r="B2" s="986"/>
      <c r="C2" s="986"/>
      <c r="D2" s="986"/>
      <c r="E2" s="986"/>
      <c r="F2" s="986"/>
      <c r="G2" s="986"/>
    </row>
    <row r="3" spans="1:13" x14ac:dyDescent="0.3">
      <c r="A3" s="986" t="s">
        <v>388</v>
      </c>
      <c r="B3" s="986"/>
      <c r="C3" s="986"/>
      <c r="D3" s="986"/>
      <c r="E3" s="986"/>
      <c r="F3" s="986"/>
      <c r="G3" s="986"/>
    </row>
    <row r="4" spans="1:13" x14ac:dyDescent="0.3">
      <c r="A4" s="986" t="s">
        <v>389</v>
      </c>
      <c r="B4" s="986"/>
      <c r="C4" s="986"/>
      <c r="D4" s="986"/>
      <c r="E4" s="986"/>
      <c r="F4" s="986"/>
      <c r="G4" s="986"/>
    </row>
    <row r="5" spans="1:13" x14ac:dyDescent="0.3">
      <c r="A5" s="987" t="s">
        <v>390</v>
      </c>
      <c r="B5" s="987"/>
      <c r="C5" s="987"/>
      <c r="D5" s="987"/>
      <c r="E5" s="153"/>
      <c r="F5" s="153"/>
      <c r="G5" s="153"/>
    </row>
    <row r="6" spans="1:13" x14ac:dyDescent="0.3">
      <c r="A6" s="154"/>
      <c r="B6" s="989">
        <v>2009</v>
      </c>
      <c r="C6" s="989"/>
      <c r="D6" s="989"/>
      <c r="E6" s="989">
        <v>2010</v>
      </c>
      <c r="F6" s="989"/>
      <c r="G6" s="989"/>
    </row>
    <row r="7" spans="1:13" x14ac:dyDescent="0.3">
      <c r="A7" s="154"/>
      <c r="B7" s="155"/>
      <c r="C7" s="155"/>
      <c r="D7" s="155"/>
      <c r="E7" s="155"/>
      <c r="F7" s="155"/>
      <c r="G7" s="155"/>
    </row>
    <row r="8" spans="1:13" x14ac:dyDescent="0.3">
      <c r="A8" s="154" t="s">
        <v>361</v>
      </c>
      <c r="B8" s="154" t="s">
        <v>391</v>
      </c>
      <c r="C8" s="991" t="s">
        <v>392</v>
      </c>
      <c r="D8" s="991" t="s">
        <v>338</v>
      </c>
      <c r="E8" s="154" t="s">
        <v>391</v>
      </c>
      <c r="F8" s="991" t="s">
        <v>392</v>
      </c>
      <c r="G8" s="991" t="s">
        <v>338</v>
      </c>
      <c r="K8" s="177"/>
      <c r="L8" s="154" t="s">
        <v>338</v>
      </c>
      <c r="M8" s="154" t="s">
        <v>338</v>
      </c>
    </row>
    <row r="9" spans="1:13" ht="20.399999999999999" x14ac:dyDescent="0.3">
      <c r="A9" s="156"/>
      <c r="B9" s="157" t="s">
        <v>394</v>
      </c>
      <c r="C9" s="992"/>
      <c r="D9" s="992"/>
      <c r="E9" s="157" t="s">
        <v>395</v>
      </c>
      <c r="F9" s="992"/>
      <c r="G9" s="992"/>
      <c r="K9" s="177"/>
      <c r="L9" s="154"/>
      <c r="M9" s="154"/>
    </row>
    <row r="10" spans="1:13" x14ac:dyDescent="0.3">
      <c r="A10" s="154"/>
      <c r="B10" s="154"/>
      <c r="C10" s="154"/>
      <c r="D10" s="154"/>
      <c r="E10" s="154"/>
      <c r="F10" s="154"/>
      <c r="G10" s="154"/>
      <c r="K10" s="177"/>
      <c r="L10" s="154">
        <v>2009</v>
      </c>
      <c r="M10" s="154">
        <v>2010</v>
      </c>
    </row>
    <row r="11" spans="1:13" x14ac:dyDescent="0.3">
      <c r="A11" s="158"/>
      <c r="B11" s="158"/>
      <c r="C11" s="158"/>
      <c r="D11" s="158"/>
      <c r="E11" s="158"/>
      <c r="F11" s="158"/>
      <c r="G11" s="158"/>
      <c r="K11" s="177"/>
      <c r="L11" s="158"/>
      <c r="M11" s="158"/>
    </row>
    <row r="12" spans="1:13" x14ac:dyDescent="0.3">
      <c r="A12" s="159" t="s">
        <v>397</v>
      </c>
      <c r="B12" s="160">
        <v>1051094130</v>
      </c>
      <c r="C12" s="160">
        <v>890200059</v>
      </c>
      <c r="D12" s="161">
        <f>(C12/B12)*100</f>
        <v>84.69270578078482</v>
      </c>
      <c r="E12" s="162">
        <v>1198143000</v>
      </c>
      <c r="F12" s="160">
        <v>1063897676</v>
      </c>
      <c r="G12" s="161">
        <f>(F12/E12)*100</f>
        <v>88.795550781501049</v>
      </c>
      <c r="K12" s="159">
        <v>0</v>
      </c>
      <c r="L12" s="161">
        <f>D12</f>
        <v>84.69270578078482</v>
      </c>
      <c r="M12" s="161">
        <f>G12</f>
        <v>88.795550781501049</v>
      </c>
    </row>
    <row r="13" spans="1:13" x14ac:dyDescent="0.3">
      <c r="A13" s="159" t="s">
        <v>398</v>
      </c>
      <c r="B13" s="160">
        <v>980130900</v>
      </c>
      <c r="C13" s="160">
        <v>731200102</v>
      </c>
      <c r="D13" s="161">
        <f>(C13/B13)*100</f>
        <v>74.6022905715961</v>
      </c>
      <c r="E13" s="162">
        <v>812789818</v>
      </c>
      <c r="F13" s="160">
        <v>661711496</v>
      </c>
      <c r="G13" s="161">
        <f>(F13/E13)*100</f>
        <v>81.412375173233286</v>
      </c>
      <c r="K13" s="159">
        <v>1</v>
      </c>
      <c r="L13" s="161">
        <f t="shared" ref="L13:L21" si="0">D13</f>
        <v>74.6022905715961</v>
      </c>
      <c r="M13" s="161">
        <f t="shared" ref="M13:M21" si="1">G13</f>
        <v>81.412375173233286</v>
      </c>
    </row>
    <row r="14" spans="1:13" x14ac:dyDescent="0.3">
      <c r="A14" s="159" t="s">
        <v>399</v>
      </c>
      <c r="B14" s="160">
        <v>88366646</v>
      </c>
      <c r="C14" s="160">
        <v>42708506</v>
      </c>
      <c r="D14" s="161">
        <f>(C14/B14)*100</f>
        <v>48.331025260368037</v>
      </c>
      <c r="E14" s="162">
        <v>47844428</v>
      </c>
      <c r="F14" s="160">
        <v>33331030</v>
      </c>
      <c r="G14" s="161">
        <f>(F14/E14)*100</f>
        <v>69.665437321144282</v>
      </c>
      <c r="K14" s="159">
        <v>2</v>
      </c>
      <c r="L14" s="161">
        <f t="shared" si="0"/>
        <v>48.331025260368037</v>
      </c>
      <c r="M14" s="161">
        <f t="shared" si="1"/>
        <v>69.665437321144282</v>
      </c>
    </row>
    <row r="15" spans="1:13" x14ac:dyDescent="0.3">
      <c r="A15" s="159" t="s">
        <v>400</v>
      </c>
      <c r="B15" s="164">
        <v>0</v>
      </c>
      <c r="C15" s="164">
        <v>0</v>
      </c>
      <c r="D15" s="161">
        <v>0</v>
      </c>
      <c r="E15" s="164">
        <v>0</v>
      </c>
      <c r="F15" s="164">
        <v>0</v>
      </c>
      <c r="G15" s="161">
        <v>0</v>
      </c>
      <c r="K15" s="159">
        <v>3</v>
      </c>
      <c r="L15" s="161">
        <f t="shared" si="0"/>
        <v>0</v>
      </c>
      <c r="M15" s="161">
        <f t="shared" si="1"/>
        <v>0</v>
      </c>
    </row>
    <row r="16" spans="1:13" x14ac:dyDescent="0.3">
      <c r="A16" s="159" t="s">
        <v>401</v>
      </c>
      <c r="B16" s="164">
        <v>0</v>
      </c>
      <c r="C16" s="164">
        <v>0</v>
      </c>
      <c r="D16" s="161">
        <v>0</v>
      </c>
      <c r="E16" s="164">
        <v>0</v>
      </c>
      <c r="F16" s="164">
        <v>0</v>
      </c>
      <c r="G16" s="161">
        <v>0</v>
      </c>
      <c r="K16" s="159">
        <v>4</v>
      </c>
      <c r="L16" s="161">
        <f t="shared" si="0"/>
        <v>0</v>
      </c>
      <c r="M16" s="161">
        <f t="shared" si="1"/>
        <v>0</v>
      </c>
    </row>
    <row r="17" spans="1:13" x14ac:dyDescent="0.3">
      <c r="A17" s="158" t="s">
        <v>402</v>
      </c>
      <c r="B17" s="160">
        <v>437500000</v>
      </c>
      <c r="C17" s="160">
        <v>237306716.37</v>
      </c>
      <c r="D17" s="161">
        <f>(C17/B17)*100</f>
        <v>54.241535170285715</v>
      </c>
      <c r="E17" s="162">
        <v>372220754</v>
      </c>
      <c r="F17" s="160">
        <v>251135442</v>
      </c>
      <c r="G17" s="161">
        <f>(F17/E17)*100</f>
        <v>67.469489355770847</v>
      </c>
      <c r="K17" s="159">
        <v>5</v>
      </c>
      <c r="L17" s="161">
        <f t="shared" si="0"/>
        <v>54.241535170285715</v>
      </c>
      <c r="M17" s="161">
        <f t="shared" si="1"/>
        <v>67.469489355770847</v>
      </c>
    </row>
    <row r="18" spans="1:13" x14ac:dyDescent="0.3">
      <c r="A18" s="158" t="s">
        <v>403</v>
      </c>
      <c r="B18" s="160">
        <v>2505633885</v>
      </c>
      <c r="C18" s="160">
        <v>2493942969.8700004</v>
      </c>
      <c r="D18" s="161">
        <f>(C18/B18)*100</f>
        <v>99.533414869587006</v>
      </c>
      <c r="E18" s="162">
        <v>4874472758</v>
      </c>
      <c r="F18" s="160">
        <v>4857369285</v>
      </c>
      <c r="G18" s="161">
        <f>(F18/E18)*100</f>
        <v>99.649121579930267</v>
      </c>
      <c r="K18" s="159">
        <v>6</v>
      </c>
      <c r="L18" s="161">
        <f t="shared" si="0"/>
        <v>99.533414869587006</v>
      </c>
      <c r="M18" s="161">
        <f t="shared" si="1"/>
        <v>99.649121579930267</v>
      </c>
    </row>
    <row r="19" spans="1:13" x14ac:dyDescent="0.3">
      <c r="A19" s="158" t="s">
        <v>404</v>
      </c>
      <c r="B19" s="164">
        <v>0</v>
      </c>
      <c r="C19" s="164">
        <v>0</v>
      </c>
      <c r="D19" s="161">
        <v>0</v>
      </c>
      <c r="E19" s="164">
        <v>0</v>
      </c>
      <c r="F19" s="164">
        <v>0</v>
      </c>
      <c r="G19" s="161">
        <v>0</v>
      </c>
      <c r="K19" s="159">
        <v>7</v>
      </c>
      <c r="L19" s="161">
        <f t="shared" si="0"/>
        <v>0</v>
      </c>
      <c r="M19" s="161">
        <f t="shared" si="1"/>
        <v>0</v>
      </c>
    </row>
    <row r="20" spans="1:13" x14ac:dyDescent="0.3">
      <c r="A20" s="158" t="s">
        <v>405</v>
      </c>
      <c r="B20" s="164">
        <v>0</v>
      </c>
      <c r="C20" s="164">
        <v>0</v>
      </c>
      <c r="D20" s="161">
        <v>0</v>
      </c>
      <c r="E20" s="164">
        <v>0</v>
      </c>
      <c r="F20" s="164">
        <v>0</v>
      </c>
      <c r="G20" s="161">
        <v>0</v>
      </c>
      <c r="K20" s="159">
        <v>8</v>
      </c>
      <c r="L20" s="161">
        <f t="shared" si="0"/>
        <v>0</v>
      </c>
      <c r="M20" s="161">
        <f t="shared" si="1"/>
        <v>0</v>
      </c>
    </row>
    <row r="21" spans="1:13" x14ac:dyDescent="0.3">
      <c r="A21" s="158" t="s">
        <v>406</v>
      </c>
      <c r="B21" s="164">
        <v>0</v>
      </c>
      <c r="C21" s="164">
        <v>0</v>
      </c>
      <c r="D21" s="161">
        <v>0</v>
      </c>
      <c r="E21" s="164">
        <v>0</v>
      </c>
      <c r="F21" s="164">
        <v>0</v>
      </c>
      <c r="G21" s="161">
        <v>0</v>
      </c>
      <c r="K21" s="159">
        <v>9</v>
      </c>
      <c r="L21" s="161">
        <f t="shared" si="0"/>
        <v>0</v>
      </c>
      <c r="M21" s="161">
        <f t="shared" si="1"/>
        <v>0</v>
      </c>
    </row>
    <row r="22" spans="1:13" x14ac:dyDescent="0.3">
      <c r="A22" s="158" t="s">
        <v>407</v>
      </c>
      <c r="B22" s="164">
        <v>0</v>
      </c>
      <c r="C22" s="164">
        <v>0</v>
      </c>
      <c r="D22" s="161">
        <v>0</v>
      </c>
      <c r="E22" s="164">
        <v>0</v>
      </c>
      <c r="F22" s="164">
        <v>0</v>
      </c>
      <c r="G22" s="161">
        <v>0</v>
      </c>
      <c r="K22" s="159" t="s">
        <v>423</v>
      </c>
      <c r="L22" s="161">
        <f>E20</f>
        <v>0</v>
      </c>
      <c r="M22" s="161">
        <f>H20</f>
        <v>0</v>
      </c>
    </row>
    <row r="23" spans="1:13" x14ac:dyDescent="0.3">
      <c r="A23" s="158"/>
      <c r="B23" s="165"/>
      <c r="C23" s="165"/>
      <c r="D23" s="161"/>
      <c r="E23" s="165"/>
      <c r="F23" s="165"/>
      <c r="G23" s="161"/>
      <c r="K23" s="177"/>
      <c r="L23" s="161"/>
      <c r="M23" s="177"/>
    </row>
    <row r="24" spans="1:13" x14ac:dyDescent="0.3">
      <c r="A24" s="166" t="s">
        <v>408</v>
      </c>
      <c r="B24" s="167">
        <f>SUM(B12:B23)</f>
        <v>5062725561</v>
      </c>
      <c r="C24" s="167">
        <f>SUM(C12:C22)</f>
        <v>4395358353.2399998</v>
      </c>
      <c r="D24" s="168">
        <f>(C24/B24)*100</f>
        <v>86.818025197712274</v>
      </c>
      <c r="E24" s="167">
        <f>SUM(E12:E22)</f>
        <v>7305470758</v>
      </c>
      <c r="F24" s="167">
        <f>SUM(F12:F22)</f>
        <v>6867444929</v>
      </c>
      <c r="G24" s="168">
        <f>(F24/E24)*100</f>
        <v>94.004139589220443</v>
      </c>
    </row>
    <row r="25" spans="1:13" x14ac:dyDescent="0.3">
      <c r="A25" s="166"/>
      <c r="B25" s="169"/>
      <c r="C25" s="160"/>
      <c r="D25" s="170"/>
      <c r="E25" s="169"/>
      <c r="F25" s="160"/>
      <c r="G25" s="161"/>
    </row>
    <row r="26" spans="1:13" x14ac:dyDescent="0.3">
      <c r="A26" s="158" t="s">
        <v>409</v>
      </c>
      <c r="B26" s="164">
        <v>0</v>
      </c>
      <c r="C26" s="164">
        <v>0</v>
      </c>
      <c r="D26" s="161">
        <v>0</v>
      </c>
      <c r="E26" s="164">
        <v>0</v>
      </c>
      <c r="F26" s="164">
        <v>0</v>
      </c>
      <c r="G26" s="161">
        <v>0</v>
      </c>
    </row>
    <row r="27" spans="1:13" x14ac:dyDescent="0.3">
      <c r="A27" s="158" t="s">
        <v>410</v>
      </c>
      <c r="B27" s="160">
        <v>9899200</v>
      </c>
      <c r="C27" s="164">
        <v>899200</v>
      </c>
      <c r="D27" s="161">
        <f>(C27/B27)*100</f>
        <v>9.0835623080652983</v>
      </c>
      <c r="E27" s="160">
        <v>1200000</v>
      </c>
      <c r="F27" s="160">
        <v>1200000</v>
      </c>
      <c r="G27" s="161">
        <f>(F27/E27)*100</f>
        <v>100</v>
      </c>
    </row>
    <row r="28" spans="1:13" x14ac:dyDescent="0.3">
      <c r="A28" s="158"/>
      <c r="B28" s="171"/>
      <c r="C28" s="171"/>
      <c r="D28" s="168"/>
      <c r="E28" s="171"/>
      <c r="F28" s="171"/>
      <c r="G28" s="161"/>
    </row>
    <row r="29" spans="1:13" ht="15" thickBot="1" x14ac:dyDescent="0.35">
      <c r="A29" s="172" t="s">
        <v>411</v>
      </c>
      <c r="B29" s="173">
        <f>B24+B26+B27</f>
        <v>5072624761</v>
      </c>
      <c r="C29" s="173">
        <f>C24+C26+C27</f>
        <v>4396257553.2399998</v>
      </c>
      <c r="D29" s="174">
        <f>(C29/B29)*100</f>
        <v>86.666326810527508</v>
      </c>
      <c r="E29" s="173">
        <f>E24+E26+E27</f>
        <v>7306670758</v>
      </c>
      <c r="F29" s="173">
        <f>F24+F26+F27</f>
        <v>6868644929</v>
      </c>
      <c r="G29" s="174">
        <f>(F29/E29)*100</f>
        <v>94.005124310269352</v>
      </c>
    </row>
    <row r="30" spans="1:13" x14ac:dyDescent="0.3">
      <c r="A30" s="983" t="s">
        <v>412</v>
      </c>
      <c r="B30" s="983"/>
      <c r="C30" s="983"/>
      <c r="D30" s="983"/>
      <c r="E30" s="983"/>
      <c r="F30" s="983"/>
      <c r="G30" s="983"/>
    </row>
    <row r="31" spans="1:13" x14ac:dyDescent="0.3">
      <c r="A31" s="984"/>
      <c r="B31" s="984"/>
      <c r="C31" s="984"/>
      <c r="D31" s="984"/>
      <c r="E31" s="984"/>
      <c r="F31" s="984"/>
      <c r="G31" s="984"/>
    </row>
    <row r="32" spans="1:13" x14ac:dyDescent="0.3">
      <c r="A32" s="985" t="s">
        <v>413</v>
      </c>
      <c r="B32" s="985"/>
      <c r="C32" s="985"/>
      <c r="D32" s="985"/>
      <c r="E32" s="985"/>
      <c r="F32" s="985"/>
      <c r="G32" s="985"/>
    </row>
    <row r="33" spans="1:7" x14ac:dyDescent="0.3">
      <c r="A33" s="990" t="s">
        <v>414</v>
      </c>
      <c r="B33" s="990"/>
      <c r="C33" s="990"/>
      <c r="D33" s="990"/>
      <c r="E33" s="990"/>
      <c r="F33" s="990"/>
      <c r="G33" s="990"/>
    </row>
    <row r="34" spans="1:7" x14ac:dyDescent="0.3">
      <c r="A34" s="990" t="s">
        <v>415</v>
      </c>
      <c r="B34" s="990"/>
      <c r="C34" s="990"/>
      <c r="D34" s="990"/>
      <c r="E34" s="990"/>
      <c r="F34" s="990"/>
      <c r="G34" s="990"/>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3"/>
    </row>
    <row r="2" spans="1:2" ht="16.8" x14ac:dyDescent="0.3">
      <c r="A2" s="134" t="s">
        <v>339</v>
      </c>
    </row>
    <row r="3" spans="1:2" ht="16.8" x14ac:dyDescent="0.3">
      <c r="A3" s="134" t="s">
        <v>340</v>
      </c>
    </row>
    <row r="4" spans="1:2" ht="16.8" x14ac:dyDescent="0.3">
      <c r="A4" s="134" t="s">
        <v>341</v>
      </c>
    </row>
    <row r="5" spans="1:2" x14ac:dyDescent="0.3">
      <c r="A5" s="133"/>
    </row>
    <row r="6" spans="1:2" x14ac:dyDescent="0.3">
      <c r="A6" s="133"/>
    </row>
    <row r="7" spans="1:2" x14ac:dyDescent="0.3">
      <c r="A7" s="133"/>
    </row>
    <row r="8" spans="1:2" x14ac:dyDescent="0.3">
      <c r="A8" s="133"/>
    </row>
    <row r="9" spans="1:2" x14ac:dyDescent="0.3">
      <c r="A9" s="135" t="s">
        <v>342</v>
      </c>
    </row>
    <row r="10" spans="1:2" ht="66.599999999999994" x14ac:dyDescent="0.3">
      <c r="A10" s="136" t="s">
        <v>343</v>
      </c>
    </row>
    <row r="11" spans="1:2" ht="27" x14ac:dyDescent="0.3">
      <c r="A11" s="136" t="s">
        <v>344</v>
      </c>
    </row>
    <row r="12" spans="1:2" ht="119.4" x14ac:dyDescent="0.3">
      <c r="A12" s="136" t="s">
        <v>345</v>
      </c>
    </row>
    <row r="13" spans="1:2" x14ac:dyDescent="0.3">
      <c r="A13" s="136"/>
    </row>
    <row r="14" spans="1:2" x14ac:dyDescent="0.3">
      <c r="A14" s="137" t="s">
        <v>346</v>
      </c>
      <c r="B14" s="137" t="s">
        <v>347</v>
      </c>
    </row>
    <row r="15" spans="1:2" ht="27" x14ac:dyDescent="0.3">
      <c r="A15" s="136" t="s">
        <v>348</v>
      </c>
    </row>
    <row r="16" spans="1:2" x14ac:dyDescent="0.3">
      <c r="A16" s="138" t="s">
        <v>0</v>
      </c>
    </row>
    <row r="18" spans="1:1" x14ac:dyDescent="0.3">
      <c r="A18" s="136"/>
    </row>
    <row r="19" spans="1:1" x14ac:dyDescent="0.3">
      <c r="A19" s="136"/>
    </row>
    <row r="20" spans="1:1" ht="79.8" x14ac:dyDescent="0.3">
      <c r="A20" s="136" t="s">
        <v>349</v>
      </c>
    </row>
    <row r="21" spans="1:1" ht="16.8" x14ac:dyDescent="0.3">
      <c r="A21" s="139"/>
    </row>
    <row r="22" spans="1:1" ht="16.8" x14ac:dyDescent="0.3">
      <c r="A22" s="139"/>
    </row>
    <row r="23" spans="1:1" ht="16.8" x14ac:dyDescent="0.3">
      <c r="A23" s="139"/>
    </row>
    <row r="24" spans="1:1" ht="16.8" x14ac:dyDescent="0.3">
      <c r="A24" s="139"/>
    </row>
    <row r="25" spans="1:1" ht="16.8" x14ac:dyDescent="0.3">
      <c r="A25" s="139"/>
    </row>
    <row r="26" spans="1:1" ht="16.8" x14ac:dyDescent="0.3">
      <c r="A26" s="139"/>
    </row>
    <row r="27" spans="1:1" ht="16.8" x14ac:dyDescent="0.3">
      <c r="A27" s="139"/>
    </row>
    <row r="28" spans="1:1" ht="16.8" x14ac:dyDescent="0.3">
      <c r="A28" s="139"/>
    </row>
    <row r="29" spans="1:1" ht="16.8" x14ac:dyDescent="0.3">
      <c r="A29" s="139"/>
    </row>
    <row r="30" spans="1:1" ht="16.8" x14ac:dyDescent="0.3">
      <c r="A30" s="139"/>
    </row>
    <row r="31" spans="1:1" ht="16.8" x14ac:dyDescent="0.3">
      <c r="A31" s="139"/>
    </row>
    <row r="32" spans="1:1" ht="16.8" x14ac:dyDescent="0.3">
      <c r="A32" s="139"/>
    </row>
    <row r="33" spans="1:1" ht="16.8" x14ac:dyDescent="0.3">
      <c r="A33" s="139"/>
    </row>
    <row r="34" spans="1:1" ht="16.8" x14ac:dyDescent="0.3">
      <c r="A34" s="139"/>
    </row>
    <row r="35" spans="1:1" ht="16.8" x14ac:dyDescent="0.3">
      <c r="A35" s="139"/>
    </row>
    <row r="36" spans="1:1" ht="16.8" x14ac:dyDescent="0.3">
      <c r="A36" s="139"/>
    </row>
    <row r="37" spans="1:1" ht="16.8" x14ac:dyDescent="0.3">
      <c r="A37" s="139"/>
    </row>
    <row r="38" spans="1:1" ht="16.8" x14ac:dyDescent="0.3">
      <c r="A38" s="139"/>
    </row>
    <row r="39" spans="1:1" ht="16.8" x14ac:dyDescent="0.3">
      <c r="A39" s="139"/>
    </row>
    <row r="40" spans="1:1" ht="16.8" x14ac:dyDescent="0.3">
      <c r="A40" s="139"/>
    </row>
    <row r="41" spans="1:1" ht="16.8" x14ac:dyDescent="0.3">
      <c r="A41" s="139"/>
    </row>
    <row r="42" spans="1:1" ht="16.8" x14ac:dyDescent="0.3">
      <c r="A42" s="139"/>
    </row>
    <row r="43" spans="1:1" ht="16.8" x14ac:dyDescent="0.3">
      <c r="A43" s="139"/>
    </row>
    <row r="44" spans="1:1" ht="16.8" x14ac:dyDescent="0.3">
      <c r="A44" s="139"/>
    </row>
    <row r="45" spans="1:1" ht="16.8" x14ac:dyDescent="0.3">
      <c r="A45" s="139"/>
    </row>
    <row r="46" spans="1:1" ht="16.8" x14ac:dyDescent="0.3">
      <c r="A46" s="139"/>
    </row>
    <row r="47" spans="1:1" ht="16.8" x14ac:dyDescent="0.3">
      <c r="A47" s="139"/>
    </row>
    <row r="48" spans="1:1" ht="16.8" x14ac:dyDescent="0.3">
      <c r="A48" s="139"/>
    </row>
    <row r="49" spans="1:1" ht="16.8" x14ac:dyDescent="0.3">
      <c r="A49" s="139"/>
    </row>
    <row r="50" spans="1:1" ht="16.8" x14ac:dyDescent="0.3">
      <c r="A50" s="139"/>
    </row>
    <row r="51" spans="1:1" ht="16.8" x14ac:dyDescent="0.3">
      <c r="A51" s="134" t="s">
        <v>339</v>
      </c>
    </row>
    <row r="52" spans="1:1" ht="16.8" x14ac:dyDescent="0.3">
      <c r="A52" s="134" t="s">
        <v>340</v>
      </c>
    </row>
    <row r="53" spans="1:1" ht="16.8" x14ac:dyDescent="0.3">
      <c r="A53" s="134" t="s">
        <v>350</v>
      </c>
    </row>
    <row r="54" spans="1:1" ht="15.6" x14ac:dyDescent="0.3">
      <c r="A54" s="140"/>
    </row>
    <row r="55" spans="1:1" x14ac:dyDescent="0.3">
      <c r="A55" s="136" t="s">
        <v>351</v>
      </c>
    </row>
    <row r="56" spans="1:1" ht="40.200000000000003" x14ac:dyDescent="0.3">
      <c r="A56" s="136" t="s">
        <v>352</v>
      </c>
    </row>
    <row r="57" spans="1:1" ht="66.599999999999994" x14ac:dyDescent="0.3">
      <c r="A57" s="136" t="s">
        <v>353</v>
      </c>
    </row>
    <row r="58" spans="1:1" x14ac:dyDescent="0.3">
      <c r="A58" s="136"/>
    </row>
    <row r="59" spans="1:1" x14ac:dyDescent="0.3">
      <c r="A59" s="141" t="s">
        <v>354</v>
      </c>
    </row>
    <row r="60" spans="1:1" ht="27" x14ac:dyDescent="0.3">
      <c r="A60" s="136" t="s">
        <v>355</v>
      </c>
    </row>
    <row r="62" spans="1:1" x14ac:dyDescent="0.3">
      <c r="A62" s="136"/>
    </row>
    <row r="63" spans="1:1" x14ac:dyDescent="0.3">
      <c r="A63" s="136" t="s">
        <v>356</v>
      </c>
    </row>
    <row r="64" spans="1:1" x14ac:dyDescent="0.3">
      <c r="A64" s="136" t="s">
        <v>357</v>
      </c>
    </row>
    <row r="65" spans="7:11" x14ac:dyDescent="0.3">
      <c r="G65" s="994" t="s">
        <v>358</v>
      </c>
      <c r="H65" s="994"/>
      <c r="I65" s="994"/>
      <c r="J65" s="994"/>
      <c r="K65" s="994"/>
    </row>
    <row r="66" spans="7:11" x14ac:dyDescent="0.3">
      <c r="G66" s="994" t="s">
        <v>359</v>
      </c>
      <c r="H66" s="994"/>
      <c r="I66" s="994"/>
      <c r="J66" s="994"/>
      <c r="K66" s="994"/>
    </row>
    <row r="67" spans="7:11" x14ac:dyDescent="0.3">
      <c r="G67" s="994" t="s">
        <v>360</v>
      </c>
      <c r="H67" s="994"/>
      <c r="I67" s="994"/>
      <c r="J67" s="994"/>
      <c r="K67" s="994"/>
    </row>
    <row r="68" spans="7:11" x14ac:dyDescent="0.3">
      <c r="G68" s="995" t="s">
        <v>361</v>
      </c>
      <c r="H68" s="995"/>
      <c r="I68" s="995" t="s">
        <v>362</v>
      </c>
      <c r="J68" s="995"/>
      <c r="K68" s="995" t="s">
        <v>363</v>
      </c>
    </row>
    <row r="69" spans="7:11" x14ac:dyDescent="0.3">
      <c r="G69" s="995"/>
      <c r="H69" s="995"/>
      <c r="I69" s="142">
        <v>2008</v>
      </c>
      <c r="J69" s="142">
        <v>2009</v>
      </c>
      <c r="K69" s="995"/>
    </row>
    <row r="70" spans="7:11" x14ac:dyDescent="0.3">
      <c r="G70" s="143">
        <v>0</v>
      </c>
      <c r="H70" s="144" t="s">
        <v>364</v>
      </c>
      <c r="I70" s="145">
        <v>0.84699999999999998</v>
      </c>
      <c r="J70" s="145">
        <v>0.84699999999999998</v>
      </c>
      <c r="K70" s="145">
        <v>0</v>
      </c>
    </row>
    <row r="71" spans="7:11" x14ac:dyDescent="0.3">
      <c r="G71" s="143">
        <v>1</v>
      </c>
      <c r="H71" s="144" t="s">
        <v>327</v>
      </c>
      <c r="I71" s="145">
        <v>0.78800000000000003</v>
      </c>
      <c r="J71" s="145">
        <v>0.746</v>
      </c>
      <c r="K71" s="145">
        <v>-4.2000000000000003E-2</v>
      </c>
    </row>
    <row r="72" spans="7:11" x14ac:dyDescent="0.3">
      <c r="G72" s="143">
        <v>2</v>
      </c>
      <c r="H72" s="144" t="s">
        <v>328</v>
      </c>
      <c r="I72" s="145">
        <v>0.64</v>
      </c>
      <c r="J72" s="145">
        <v>0.48299999999999998</v>
      </c>
      <c r="K72" s="145">
        <v>-0.157</v>
      </c>
    </row>
    <row r="73" spans="7:11" x14ac:dyDescent="0.3">
      <c r="G73" s="143">
        <v>3</v>
      </c>
      <c r="H73" s="144" t="s">
        <v>365</v>
      </c>
      <c r="I73" s="143" t="s">
        <v>366</v>
      </c>
      <c r="J73" s="143" t="s">
        <v>366</v>
      </c>
      <c r="K73" s="143" t="s">
        <v>366</v>
      </c>
    </row>
    <row r="74" spans="7:11" x14ac:dyDescent="0.3">
      <c r="G74" s="143">
        <v>4</v>
      </c>
      <c r="H74" s="144" t="s">
        <v>367</v>
      </c>
      <c r="I74" s="143" t="s">
        <v>366</v>
      </c>
      <c r="J74" s="143" t="s">
        <v>366</v>
      </c>
      <c r="K74" s="143" t="s">
        <v>366</v>
      </c>
    </row>
    <row r="75" spans="7:11" x14ac:dyDescent="0.3">
      <c r="G75" s="143">
        <v>5</v>
      </c>
      <c r="H75" s="144" t="s">
        <v>368</v>
      </c>
      <c r="I75" s="145">
        <v>0.9</v>
      </c>
      <c r="J75" s="145">
        <v>0.54200000000000004</v>
      </c>
      <c r="K75" s="145">
        <v>-0.35799999999999998</v>
      </c>
    </row>
    <row r="76" spans="7:11" x14ac:dyDescent="0.3">
      <c r="G76" s="143">
        <v>6</v>
      </c>
      <c r="H76" s="144" t="s">
        <v>369</v>
      </c>
      <c r="I76" s="145">
        <v>0.996</v>
      </c>
      <c r="J76" s="145">
        <v>0.99199999999999999</v>
      </c>
      <c r="K76" s="145">
        <v>-4.0000000000000001E-3</v>
      </c>
    </row>
    <row r="77" spans="7:11" x14ac:dyDescent="0.3">
      <c r="G77" s="143">
        <v>7</v>
      </c>
      <c r="H77" s="144" t="s">
        <v>370</v>
      </c>
      <c r="I77" s="143" t="s">
        <v>366</v>
      </c>
      <c r="J77" s="143" t="s">
        <v>366</v>
      </c>
      <c r="K77" s="143" t="s">
        <v>366</v>
      </c>
    </row>
    <row r="78" spans="7:11" x14ac:dyDescent="0.3">
      <c r="G78" s="143">
        <v>8</v>
      </c>
      <c r="H78" s="144" t="s">
        <v>371</v>
      </c>
      <c r="I78" s="143" t="s">
        <v>366</v>
      </c>
      <c r="J78" s="143" t="s">
        <v>366</v>
      </c>
      <c r="K78" s="143" t="s">
        <v>366</v>
      </c>
    </row>
    <row r="79" spans="7:11" x14ac:dyDescent="0.3">
      <c r="G79" s="143">
        <v>9</v>
      </c>
      <c r="H79" s="144" t="s">
        <v>372</v>
      </c>
      <c r="I79" s="143" t="s">
        <v>366</v>
      </c>
      <c r="J79" s="143" t="s">
        <v>366</v>
      </c>
      <c r="K79" s="143" t="s">
        <v>366</v>
      </c>
    </row>
    <row r="81" spans="1:11" ht="15" thickBot="1" x14ac:dyDescent="0.35">
      <c r="G81" s="146"/>
      <c r="H81" s="147" t="s">
        <v>373</v>
      </c>
      <c r="I81" s="148">
        <v>0.90900000000000003</v>
      </c>
      <c r="J81" s="148">
        <v>0.86699999999999999</v>
      </c>
      <c r="K81" s="148">
        <v>-4.2000000000000003E-2</v>
      </c>
    </row>
    <row r="82" spans="1:11" x14ac:dyDescent="0.3">
      <c r="G82" s="993" t="s">
        <v>374</v>
      </c>
      <c r="H82" s="993"/>
    </row>
    <row r="83" spans="1:11" x14ac:dyDescent="0.3">
      <c r="A83" s="136"/>
    </row>
    <row r="84" spans="1:11" ht="40.200000000000003" x14ac:dyDescent="0.3">
      <c r="A84" s="136" t="s">
        <v>375</v>
      </c>
    </row>
    <row r="85" spans="1:11" ht="27" x14ac:dyDescent="0.3">
      <c r="A85" s="136" t="s">
        <v>376</v>
      </c>
    </row>
    <row r="86" spans="1:11" ht="15.6" x14ac:dyDescent="0.3">
      <c r="A86" s="140"/>
    </row>
    <row r="87" spans="1:11" ht="16.8" x14ac:dyDescent="0.3">
      <c r="A87" s="139"/>
    </row>
    <row r="88" spans="1:11" ht="16.8" x14ac:dyDescent="0.3">
      <c r="A88" s="139"/>
    </row>
    <row r="89" spans="1:11" ht="16.8" x14ac:dyDescent="0.3">
      <c r="A89" s="139"/>
    </row>
    <row r="90" spans="1:11" ht="16.8" x14ac:dyDescent="0.3">
      <c r="A90" s="139"/>
    </row>
    <row r="91" spans="1:11" ht="16.8" x14ac:dyDescent="0.3">
      <c r="A91" s="139"/>
    </row>
    <row r="92" spans="1:11" ht="16.8" x14ac:dyDescent="0.3">
      <c r="A92" s="139"/>
    </row>
    <row r="93" spans="1:11" ht="16.8" x14ac:dyDescent="0.3">
      <c r="A93" s="139"/>
    </row>
    <row r="94" spans="1:11" ht="16.8" x14ac:dyDescent="0.3">
      <c r="A94" s="139"/>
    </row>
    <row r="95" spans="1:11" ht="16.8" x14ac:dyDescent="0.3">
      <c r="A95" s="139"/>
    </row>
    <row r="96" spans="1:11" ht="16.8" x14ac:dyDescent="0.3">
      <c r="A96" s="139"/>
    </row>
    <row r="97" spans="1:1" ht="16.8" x14ac:dyDescent="0.3">
      <c r="A97" s="139"/>
    </row>
    <row r="98" spans="1:1" ht="16.8" x14ac:dyDescent="0.3">
      <c r="A98" s="139"/>
    </row>
    <row r="99" spans="1:1" ht="16.8" x14ac:dyDescent="0.3">
      <c r="A99" s="139"/>
    </row>
    <row r="100" spans="1:1" ht="16.8" x14ac:dyDescent="0.3">
      <c r="A100" s="139"/>
    </row>
    <row r="101" spans="1:1" ht="16.8" x14ac:dyDescent="0.3">
      <c r="A101" s="139"/>
    </row>
    <row r="102" spans="1:1" ht="16.8" x14ac:dyDescent="0.3">
      <c r="A102" s="139"/>
    </row>
    <row r="103" spans="1:1" ht="16.8" x14ac:dyDescent="0.3">
      <c r="A103" s="139"/>
    </row>
    <row r="104" spans="1:1" ht="16.8" x14ac:dyDescent="0.3">
      <c r="A104" s="139"/>
    </row>
    <row r="105" spans="1:1" ht="16.8" x14ac:dyDescent="0.3">
      <c r="A105" s="139"/>
    </row>
    <row r="106" spans="1:1" ht="16.8" x14ac:dyDescent="0.3">
      <c r="A106" s="139"/>
    </row>
    <row r="107" spans="1:1" ht="16.8" x14ac:dyDescent="0.3">
      <c r="A107" s="139"/>
    </row>
    <row r="108" spans="1:1" ht="16.8" x14ac:dyDescent="0.3">
      <c r="A108" s="139"/>
    </row>
    <row r="109" spans="1:1" ht="16.8" x14ac:dyDescent="0.3">
      <c r="A109" s="139"/>
    </row>
    <row r="110" spans="1:1" ht="16.8" x14ac:dyDescent="0.3">
      <c r="A110" s="139"/>
    </row>
    <row r="111" spans="1:1" ht="16.8" x14ac:dyDescent="0.3">
      <c r="A111" s="139"/>
    </row>
    <row r="112" spans="1:1" ht="16.8" x14ac:dyDescent="0.3">
      <c r="A112" s="139"/>
    </row>
    <row r="113" spans="1:1" ht="16.8" x14ac:dyDescent="0.3">
      <c r="A113" s="139"/>
    </row>
    <row r="114" spans="1:1" ht="16.8" x14ac:dyDescent="0.3">
      <c r="A114" s="139"/>
    </row>
    <row r="115" spans="1:1" ht="16.8" x14ac:dyDescent="0.3">
      <c r="A115" s="139"/>
    </row>
    <row r="116" spans="1:1" ht="16.8" x14ac:dyDescent="0.3">
      <c r="A116" s="139"/>
    </row>
    <row r="117" spans="1:1" ht="16.8" x14ac:dyDescent="0.3">
      <c r="A117" s="134" t="s">
        <v>339</v>
      </c>
    </row>
    <row r="118" spans="1:1" ht="16.8" x14ac:dyDescent="0.3">
      <c r="A118" s="134" t="s">
        <v>340</v>
      </c>
    </row>
    <row r="119" spans="1:1" ht="16.8" x14ac:dyDescent="0.3">
      <c r="A119" s="134" t="s">
        <v>377</v>
      </c>
    </row>
    <row r="120" spans="1:1" ht="16.8" x14ac:dyDescent="0.3">
      <c r="A120" s="139"/>
    </row>
    <row r="121" spans="1:1" x14ac:dyDescent="0.3">
      <c r="A121" s="141" t="s">
        <v>378</v>
      </c>
    </row>
    <row r="122" spans="1:1" x14ac:dyDescent="0.3">
      <c r="A122" s="136"/>
    </row>
    <row r="123" spans="1:1" x14ac:dyDescent="0.3">
      <c r="A123" s="136" t="s">
        <v>379</v>
      </c>
    </row>
    <row r="124" spans="1:1" x14ac:dyDescent="0.3">
      <c r="A124" s="135"/>
    </row>
    <row r="126" spans="1:1" x14ac:dyDescent="0.3">
      <c r="A126" s="138"/>
    </row>
    <row r="127" spans="1:1" x14ac:dyDescent="0.3">
      <c r="A127" s="136"/>
    </row>
    <row r="128" spans="1:1" x14ac:dyDescent="0.3">
      <c r="A128" s="136"/>
    </row>
    <row r="129" spans="1:1" x14ac:dyDescent="0.3">
      <c r="A129" s="136"/>
    </row>
    <row r="130" spans="1:1" x14ac:dyDescent="0.3">
      <c r="A130" s="136"/>
    </row>
    <row r="131" spans="1:1" x14ac:dyDescent="0.3">
      <c r="A131" s="136"/>
    </row>
    <row r="132" spans="1:1" x14ac:dyDescent="0.3">
      <c r="A132" s="136"/>
    </row>
    <row r="133" spans="1:1" ht="27" x14ac:dyDescent="0.3">
      <c r="A133" s="136" t="s">
        <v>380</v>
      </c>
    </row>
    <row r="134" spans="1:1" x14ac:dyDescent="0.3">
      <c r="A134" s="136"/>
    </row>
    <row r="135" spans="1:1" x14ac:dyDescent="0.3">
      <c r="A135" s="136"/>
    </row>
    <row r="137" spans="1:1" x14ac:dyDescent="0.3">
      <c r="A137" s="136"/>
    </row>
    <row r="138" spans="1:1" x14ac:dyDescent="0.3">
      <c r="A138" s="136"/>
    </row>
    <row r="140" spans="1:1" x14ac:dyDescent="0.3">
      <c r="A140" s="136"/>
    </row>
    <row r="141" spans="1:1" x14ac:dyDescent="0.3">
      <c r="A141" s="136" t="s">
        <v>381</v>
      </c>
    </row>
    <row r="143" spans="1:1" ht="40.200000000000003" x14ac:dyDescent="0.3">
      <c r="A143" s="136" t="s">
        <v>382</v>
      </c>
    </row>
    <row r="144" spans="1:1" x14ac:dyDescent="0.3">
      <c r="A144" s="136"/>
    </row>
    <row r="145" spans="1:1" ht="27" x14ac:dyDescent="0.3">
      <c r="A145" s="136" t="s">
        <v>383</v>
      </c>
    </row>
    <row r="146" spans="1:1" x14ac:dyDescent="0.3">
      <c r="A146" s="136"/>
    </row>
    <row r="147" spans="1:1" ht="27" x14ac:dyDescent="0.3">
      <c r="A147" s="136" t="s">
        <v>384</v>
      </c>
    </row>
    <row r="148" spans="1:1" ht="16.8" x14ac:dyDescent="0.3">
      <c r="A148" s="139"/>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31 JULIO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JULIO 2023'!Área_de_impresión</vt:lpstr>
      <vt:lpstr>ResumenxSubP!Área_de_impresión</vt:lpstr>
      <vt:lpstr>SIGAF</vt:lpstr>
      <vt:lpstr>'PPTO AL 31 JULIO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2023-08-01T14:35:39Z</cp:lastPrinted>
  <dcterms:created xsi:type="dcterms:W3CDTF">2010-04-30T16:28:29Z</dcterms:created>
  <dcterms:modified xsi:type="dcterms:W3CDTF">2023-08-01T14:35:56Z</dcterms:modified>
</cp:coreProperties>
</file>