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Unidades compartidas\Financiero\02 Presupuesto\2025 - 07 Ejecución-Informes\02-febrero 2025\"/>
    </mc:Choice>
  </mc:AlternateContent>
  <xr:revisionPtr revIDLastSave="0" documentId="13_ncr:1_{69CBA4A1-8BE7-49A4-A72D-E04DF4CCDB3C}" xr6:coauthVersionLast="47" xr6:coauthVersionMax="47" xr10:uidLastSave="{00000000-0000-0000-0000-000000000000}"/>
  <bookViews>
    <workbookView xWindow="34275" yWindow="210" windowWidth="20730" windowHeight="15030" tabRatio="746" activeTab="10" xr2:uid="{00000000-000D-0000-FFFF-FFFF00000000}"/>
  </bookViews>
  <sheets>
    <sheet name="PPTO AL 28 DE FEBRERO  2025"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s>
  <definedNames>
    <definedName name="_xlnm.Print_Area" localSheetId="11">MINISTERIO!$A$1:$Q$70</definedName>
    <definedName name="_xlnm.Print_Area" localSheetId="0">'PPTO AL 28 DE FEBRERO  2025'!$A$1:$AL$321</definedName>
    <definedName name="_xlnm.Print_Area" localSheetId="2">ResumenxSubP!$A$1:$H$56</definedName>
    <definedName name="_xlnm.Print_Area" localSheetId="13">'SUB-EJEC TRANSF'!$A$1:$G$12</definedName>
    <definedName name="SIGAF">'Base de Datos'!$A$1:$G$75</definedName>
    <definedName name="_xlnm.Print_Titles" localSheetId="0">'PPTO AL 28 DE FEBRERO  2025'!$1:$7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8" i="13" l="1"/>
  <c r="E48" i="13"/>
  <c r="F48" i="13"/>
  <c r="D49" i="13"/>
  <c r="E49" i="13"/>
  <c r="F49" i="13"/>
  <c r="D50" i="13"/>
  <c r="E50" i="13"/>
  <c r="F50" i="13"/>
  <c r="D51" i="13"/>
  <c r="E51" i="13"/>
  <c r="F51" i="13"/>
  <c r="D52" i="13"/>
  <c r="E52" i="13"/>
  <c r="F52" i="13"/>
  <c r="D53" i="13"/>
  <c r="E53" i="13"/>
  <c r="F53" i="13"/>
  <c r="D54" i="13"/>
  <c r="E54" i="13"/>
  <c r="F54" i="13"/>
  <c r="D55" i="13"/>
  <c r="E55" i="13"/>
  <c r="F55" i="13"/>
  <c r="D56" i="13"/>
  <c r="E56" i="13"/>
  <c r="F56" i="13"/>
  <c r="C49" i="13"/>
  <c r="C50" i="13"/>
  <c r="C51" i="13"/>
  <c r="C52" i="13"/>
  <c r="C53" i="13"/>
  <c r="C54" i="13"/>
  <c r="C55" i="13"/>
  <c r="C56" i="13"/>
  <c r="C48" i="13"/>
  <c r="E11" i="17" l="1"/>
  <c r="E10" i="17"/>
  <c r="E9" i="17"/>
  <c r="E8" i="17"/>
  <c r="E7" i="17"/>
  <c r="AF219" i="1" l="1"/>
  <c r="AI219" i="1" s="1"/>
  <c r="AF239" i="1"/>
  <c r="AF240" i="1"/>
  <c r="AF241" i="1"/>
  <c r="AF242" i="1"/>
  <c r="AF243" i="1"/>
  <c r="C8" i="12"/>
  <c r="G55" i="13"/>
  <c r="H55" i="13"/>
  <c r="AK219" i="1" l="1"/>
  <c r="H97" i="16"/>
  <c r="F97" i="16"/>
  <c r="H96" i="16"/>
  <c r="F96" i="16"/>
  <c r="H95" i="16"/>
  <c r="F95" i="16"/>
  <c r="H94" i="16"/>
  <c r="F94" i="16"/>
  <c r="H93" i="16"/>
  <c r="F93" i="16"/>
  <c r="H92" i="16"/>
  <c r="F92" i="16"/>
  <c r="H91" i="16"/>
  <c r="F91" i="16"/>
  <c r="H90" i="16"/>
  <c r="F90" i="16"/>
  <c r="H89" i="16"/>
  <c r="F89" i="16"/>
  <c r="H88" i="16"/>
  <c r="F88" i="16"/>
  <c r="F2" i="16"/>
  <c r="F3" i="16"/>
  <c r="H3" i="16"/>
  <c r="F4" i="16"/>
  <c r="H4" i="16"/>
  <c r="F5" i="16"/>
  <c r="H5" i="16"/>
  <c r="F6" i="16"/>
  <c r="H6" i="16"/>
  <c r="F7" i="16"/>
  <c r="H7" i="16"/>
  <c r="F8" i="16"/>
  <c r="H8" i="16"/>
  <c r="F9" i="16"/>
  <c r="H9" i="16"/>
  <c r="F10" i="16"/>
  <c r="H10" i="16"/>
  <c r="F11" i="16"/>
  <c r="H11" i="16"/>
  <c r="F12" i="16"/>
  <c r="H12" i="16"/>
  <c r="F13" i="16"/>
  <c r="H13" i="16"/>
  <c r="F14" i="16"/>
  <c r="H14" i="16"/>
  <c r="F15" i="16"/>
  <c r="H15" i="16"/>
  <c r="F16" i="16"/>
  <c r="H16" i="16"/>
  <c r="F17" i="16"/>
  <c r="H17" i="16"/>
  <c r="F18" i="16"/>
  <c r="H18" i="16"/>
  <c r="F19" i="16"/>
  <c r="H19" i="16"/>
  <c r="F20" i="16"/>
  <c r="H20" i="16"/>
  <c r="F21" i="16"/>
  <c r="H21" i="16"/>
  <c r="F22" i="16"/>
  <c r="H22" i="16"/>
  <c r="F23" i="16"/>
  <c r="H23" i="16"/>
  <c r="F24" i="16"/>
  <c r="H24" i="16"/>
  <c r="F25" i="16"/>
  <c r="H25" i="16"/>
  <c r="F26" i="16"/>
  <c r="H26" i="16"/>
  <c r="F27" i="16"/>
  <c r="H27" i="16"/>
  <c r="F28" i="16"/>
  <c r="H28" i="16"/>
  <c r="F29" i="16"/>
  <c r="H29" i="16"/>
  <c r="F30" i="16"/>
  <c r="H30" i="16"/>
  <c r="F31" i="16"/>
  <c r="H31" i="16"/>
  <c r="F32" i="16"/>
  <c r="H32" i="16"/>
  <c r="F33" i="16"/>
  <c r="H33" i="16"/>
  <c r="F34" i="16"/>
  <c r="H34" i="16"/>
  <c r="F35" i="16"/>
  <c r="H35" i="16"/>
  <c r="F36" i="16"/>
  <c r="H36" i="16"/>
  <c r="F37" i="16"/>
  <c r="H37" i="16"/>
  <c r="F38" i="16"/>
  <c r="H38" i="16"/>
  <c r="F39" i="16"/>
  <c r="H39" i="16"/>
  <c r="F40" i="16"/>
  <c r="H40" i="16"/>
  <c r="F41" i="16"/>
  <c r="H41" i="16"/>
  <c r="F42" i="16"/>
  <c r="H42" i="16"/>
  <c r="F43" i="16"/>
  <c r="H43" i="16"/>
  <c r="F44" i="16"/>
  <c r="H44" i="16"/>
  <c r="F45" i="16"/>
  <c r="H45" i="16"/>
  <c r="F46" i="16"/>
  <c r="H46" i="16"/>
  <c r="F47" i="16"/>
  <c r="H47" i="16"/>
  <c r="F48" i="16"/>
  <c r="H48" i="16"/>
  <c r="F49" i="16"/>
  <c r="H49" i="16"/>
  <c r="F50" i="16"/>
  <c r="H50" i="16"/>
  <c r="F51" i="16"/>
  <c r="H51" i="16"/>
  <c r="F52" i="16"/>
  <c r="H52" i="16"/>
  <c r="F53" i="16"/>
  <c r="H53" i="16"/>
  <c r="F54" i="16"/>
  <c r="H54" i="16"/>
  <c r="F55" i="16"/>
  <c r="H55" i="16"/>
  <c r="F56" i="16"/>
  <c r="H56" i="16"/>
  <c r="F57" i="16"/>
  <c r="H57" i="16"/>
  <c r="F58" i="16"/>
  <c r="H58" i="16"/>
  <c r="F59" i="16"/>
  <c r="H59" i="16"/>
  <c r="F60" i="16"/>
  <c r="H60" i="16"/>
  <c r="F61" i="16"/>
  <c r="H61" i="16"/>
  <c r="F62" i="16"/>
  <c r="H62" i="16"/>
  <c r="F63" i="16"/>
  <c r="H63" i="16"/>
  <c r="F64" i="16"/>
  <c r="H64" i="16"/>
  <c r="F65" i="16"/>
  <c r="H65" i="16"/>
  <c r="F66" i="16"/>
  <c r="H66" i="16"/>
  <c r="F67" i="16"/>
  <c r="H67" i="16"/>
  <c r="F68" i="16"/>
  <c r="H68" i="16"/>
  <c r="F69" i="16"/>
  <c r="H69" i="16"/>
  <c r="F70" i="16"/>
  <c r="H70" i="16"/>
  <c r="F71" i="16"/>
  <c r="H71" i="16"/>
  <c r="F72" i="16"/>
  <c r="H72" i="16"/>
  <c r="F73" i="16"/>
  <c r="H73" i="16"/>
  <c r="F74" i="16"/>
  <c r="H74" i="16"/>
  <c r="F75" i="16"/>
  <c r="H75" i="16"/>
  <c r="F76" i="16"/>
  <c r="H76" i="16"/>
  <c r="F77" i="16"/>
  <c r="H77" i="16"/>
  <c r="F78" i="16"/>
  <c r="H78" i="16"/>
  <c r="F79" i="16"/>
  <c r="H79" i="16"/>
  <c r="F80" i="16"/>
  <c r="H80" i="16"/>
  <c r="F81" i="16"/>
  <c r="H81" i="16"/>
  <c r="F82" i="16"/>
  <c r="H82" i="16"/>
  <c r="F83" i="16"/>
  <c r="H83" i="16"/>
  <c r="F84" i="16"/>
  <c r="H84" i="16"/>
  <c r="F85" i="16"/>
  <c r="H85" i="16"/>
  <c r="F86" i="16"/>
  <c r="H86" i="16"/>
  <c r="H2" i="16" l="1"/>
  <c r="W321" i="1" l="1"/>
  <c r="W255" i="1" s="1"/>
  <c r="V321" i="1"/>
  <c r="S225" i="1"/>
  <c r="AK252" i="1"/>
  <c r="AK247" i="1"/>
  <c r="AK314" i="1"/>
  <c r="AK313" i="1"/>
  <c r="AK312" i="1"/>
  <c r="AK311" i="1"/>
  <c r="AK310" i="1"/>
  <c r="AK309" i="1"/>
  <c r="AK308" i="1"/>
  <c r="AK307" i="1"/>
  <c r="AK306" i="1"/>
  <c r="AK305" i="1"/>
  <c r="AK304" i="1"/>
  <c r="AK303" i="1"/>
  <c r="AK246" i="1"/>
  <c r="AK243" i="1"/>
  <c r="AK242" i="1"/>
  <c r="AK241" i="1"/>
  <c r="AK240" i="1"/>
  <c r="AK239" i="1"/>
  <c r="AK238" i="1"/>
  <c r="AK236" i="1"/>
  <c r="AK201" i="1"/>
  <c r="AK200" i="1"/>
  <c r="AK199" i="1"/>
  <c r="AK198" i="1"/>
  <c r="AK197" i="1"/>
  <c r="AK196" i="1"/>
  <c r="AK195" i="1"/>
  <c r="AK194" i="1"/>
  <c r="AK145" i="1"/>
  <c r="AK144" i="1"/>
  <c r="AK143" i="1"/>
  <c r="AK142" i="1"/>
  <c r="AK141" i="1"/>
  <c r="AK140" i="1"/>
  <c r="AK139" i="1"/>
  <c r="AK138" i="1"/>
  <c r="AK131" i="1"/>
  <c r="AK130" i="1"/>
  <c r="AK127" i="1"/>
  <c r="AK126" i="1"/>
  <c r="AK125" i="1"/>
  <c r="AK114" i="1"/>
  <c r="AK113" i="1"/>
  <c r="AK112" i="1"/>
  <c r="AK111" i="1"/>
  <c r="AK107" i="1"/>
  <c r="AK106" i="1"/>
  <c r="AK105" i="1"/>
  <c r="AK104" i="1"/>
  <c r="AK96" i="1"/>
  <c r="AK95" i="1"/>
  <c r="AK94" i="1"/>
  <c r="AK93" i="1"/>
  <c r="AK92" i="1"/>
  <c r="AK85" i="1"/>
  <c r="AK84" i="1"/>
  <c r="AK80" i="1"/>
  <c r="AK78" i="1"/>
  <c r="AK77" i="1"/>
  <c r="AK76" i="1"/>
  <c r="AK75" i="1"/>
  <c r="AK73" i="1"/>
  <c r="AK72" i="1"/>
  <c r="AK71" i="1"/>
  <c r="AK70" i="1"/>
  <c r="AK69" i="1"/>
  <c r="AK65" i="1"/>
  <c r="AK64" i="1"/>
  <c r="AK63" i="1"/>
  <c r="AK62" i="1"/>
  <c r="AK61" i="1"/>
  <c r="AK60" i="1"/>
  <c r="AK59" i="1"/>
  <c r="AK56" i="1"/>
  <c r="AK55" i="1"/>
  <c r="AK54" i="1"/>
  <c r="AK53" i="1"/>
  <c r="AK49" i="1"/>
  <c r="AK48" i="1"/>
  <c r="AK47" i="1"/>
  <c r="AK41" i="1"/>
  <c r="AK40" i="1"/>
  <c r="AK39" i="1"/>
  <c r="AK38" i="1"/>
  <c r="AK37" i="1"/>
  <c r="AK35" i="1"/>
  <c r="AK34" i="1"/>
  <c r="AK33" i="1"/>
  <c r="AK32" i="1"/>
  <c r="AK31" i="1"/>
  <c r="AK29" i="1"/>
  <c r="AK28" i="1"/>
  <c r="AK27" i="1"/>
  <c r="AK26" i="1"/>
  <c r="AK25" i="1"/>
  <c r="AK19" i="1"/>
  <c r="AK13" i="1"/>
  <c r="AK318" i="1"/>
  <c r="H87" i="16" l="1"/>
  <c r="F87" i="16"/>
  <c r="AF69" i="1" l="1"/>
  <c r="AC319" i="1" l="1"/>
  <c r="AB319" i="1"/>
  <c r="AC318" i="1"/>
  <c r="AC311" i="1"/>
  <c r="AB311" i="1"/>
  <c r="AC310" i="1"/>
  <c r="AB310" i="1"/>
  <c r="AC309" i="1"/>
  <c r="AB309" i="1"/>
  <c r="AC308" i="1"/>
  <c r="AB308" i="1"/>
  <c r="AC307" i="1"/>
  <c r="AB307" i="1"/>
  <c r="AC306" i="1"/>
  <c r="AB306" i="1"/>
  <c r="AC305" i="1"/>
  <c r="AB305" i="1"/>
  <c r="AC304" i="1"/>
  <c r="AB304" i="1"/>
  <c r="AC303" i="1"/>
  <c r="AB303" i="1"/>
  <c r="AC252" i="1"/>
  <c r="AB252" i="1"/>
  <c r="AC243" i="1"/>
  <c r="AB243" i="1"/>
  <c r="AC242" i="1"/>
  <c r="AB242" i="1"/>
  <c r="AC241" i="1"/>
  <c r="AB241" i="1"/>
  <c r="AC240" i="1"/>
  <c r="AB240" i="1"/>
  <c r="AC239" i="1"/>
  <c r="AB239" i="1"/>
  <c r="AC238" i="1"/>
  <c r="AB238" i="1"/>
  <c r="AC236" i="1"/>
  <c r="AB236" i="1"/>
  <c r="AC219" i="1"/>
  <c r="AB219" i="1"/>
  <c r="AC201" i="1"/>
  <c r="AB201" i="1"/>
  <c r="AC200" i="1"/>
  <c r="AB200" i="1"/>
  <c r="AC199" i="1"/>
  <c r="AB199" i="1"/>
  <c r="AC198" i="1"/>
  <c r="AB198" i="1"/>
  <c r="AC197" i="1"/>
  <c r="AB197" i="1"/>
  <c r="AC196" i="1"/>
  <c r="AB196" i="1"/>
  <c r="AC195" i="1"/>
  <c r="AB195" i="1"/>
  <c r="AC194" i="1"/>
  <c r="AB194" i="1"/>
  <c r="AC145" i="1"/>
  <c r="AB145" i="1"/>
  <c r="AC144" i="1"/>
  <c r="AB144" i="1"/>
  <c r="AC143" i="1"/>
  <c r="AB143" i="1"/>
  <c r="AC142" i="1"/>
  <c r="AB142" i="1"/>
  <c r="AC141" i="1"/>
  <c r="AB141" i="1"/>
  <c r="AC140" i="1"/>
  <c r="AB140" i="1"/>
  <c r="AC139" i="1"/>
  <c r="AB139" i="1"/>
  <c r="AC138" i="1"/>
  <c r="AB138" i="1"/>
  <c r="AC131" i="1"/>
  <c r="AB131" i="1"/>
  <c r="AC130" i="1"/>
  <c r="AB130" i="1"/>
  <c r="AC127" i="1"/>
  <c r="AB127" i="1"/>
  <c r="AC126" i="1"/>
  <c r="AB126" i="1"/>
  <c r="AC125" i="1"/>
  <c r="AB125" i="1"/>
  <c r="AC114" i="1"/>
  <c r="AB114" i="1"/>
  <c r="AC113" i="1"/>
  <c r="AB113" i="1"/>
  <c r="AC112" i="1"/>
  <c r="AB112" i="1"/>
  <c r="AC111" i="1"/>
  <c r="AB111" i="1"/>
  <c r="AC107" i="1"/>
  <c r="AB107" i="1"/>
  <c r="AC106" i="1"/>
  <c r="AB106" i="1"/>
  <c r="AC105" i="1"/>
  <c r="AB105" i="1"/>
  <c r="AC104" i="1"/>
  <c r="AB104" i="1"/>
  <c r="AC96" i="1"/>
  <c r="AB96" i="1"/>
  <c r="AC95" i="1"/>
  <c r="AB95" i="1"/>
  <c r="AC94" i="1"/>
  <c r="AB94" i="1"/>
  <c r="AC93" i="1"/>
  <c r="AB93" i="1"/>
  <c r="AC92" i="1"/>
  <c r="AB92" i="1"/>
  <c r="AC84" i="1"/>
  <c r="AB84" i="1"/>
  <c r="AC80" i="1"/>
  <c r="AB80" i="1"/>
  <c r="AC78" i="1"/>
  <c r="AB78" i="1"/>
  <c r="AC77" i="1"/>
  <c r="AB77" i="1"/>
  <c r="AC76" i="1"/>
  <c r="AB76" i="1"/>
  <c r="AC75" i="1"/>
  <c r="AB75" i="1"/>
  <c r="AC73" i="1"/>
  <c r="AB73" i="1"/>
  <c r="AC72" i="1"/>
  <c r="AB72" i="1"/>
  <c r="AC71" i="1"/>
  <c r="AB71" i="1"/>
  <c r="AC70" i="1"/>
  <c r="AB70" i="1"/>
  <c r="AC69" i="1"/>
  <c r="AB69" i="1"/>
  <c r="AC65" i="1"/>
  <c r="AB65" i="1"/>
  <c r="AC64" i="1"/>
  <c r="AB64" i="1"/>
  <c r="AC63" i="1"/>
  <c r="AB63" i="1"/>
  <c r="AC62" i="1"/>
  <c r="AB62" i="1"/>
  <c r="AC61" i="1"/>
  <c r="AB61" i="1"/>
  <c r="AC60" i="1"/>
  <c r="AB60" i="1"/>
  <c r="AC59" i="1"/>
  <c r="AB59" i="1"/>
  <c r="AC56" i="1"/>
  <c r="AB56" i="1"/>
  <c r="AC55" i="1"/>
  <c r="AB55" i="1"/>
  <c r="AC54" i="1"/>
  <c r="AB54" i="1"/>
  <c r="AC53" i="1"/>
  <c r="AB53" i="1"/>
  <c r="AC49" i="1"/>
  <c r="AB49" i="1"/>
  <c r="AC48" i="1"/>
  <c r="AB48" i="1"/>
  <c r="AC47" i="1"/>
  <c r="AB47" i="1"/>
  <c r="AC41" i="1"/>
  <c r="AB41" i="1"/>
  <c r="AC40" i="1"/>
  <c r="AB40" i="1"/>
  <c r="AC39" i="1"/>
  <c r="AB39" i="1"/>
  <c r="AC38" i="1"/>
  <c r="AB38" i="1"/>
  <c r="AC37" i="1"/>
  <c r="AB37" i="1"/>
  <c r="AC35" i="1"/>
  <c r="AB35" i="1"/>
  <c r="AC34" i="1"/>
  <c r="AB34" i="1"/>
  <c r="AC33" i="1"/>
  <c r="AB33" i="1"/>
  <c r="AC32" i="1"/>
  <c r="AB32" i="1"/>
  <c r="AC31" i="1"/>
  <c r="AB31" i="1"/>
  <c r="AC29" i="1"/>
  <c r="AB29" i="1"/>
  <c r="AC28" i="1"/>
  <c r="AB28" i="1"/>
  <c r="AC27" i="1"/>
  <c r="AB27" i="1"/>
  <c r="AC26" i="1"/>
  <c r="AB26" i="1"/>
  <c r="AC25" i="1"/>
  <c r="AB25" i="1"/>
  <c r="AC19" i="1"/>
  <c r="AB19" i="1"/>
  <c r="AC13" i="1"/>
  <c r="AB13" i="1"/>
  <c r="AK319" i="1"/>
  <c r="AK14" i="1"/>
  <c r="AK15" i="1"/>
  <c r="AK16" i="1"/>
  <c r="AK17" i="1"/>
  <c r="AF13" i="1"/>
  <c r="AG13" i="1"/>
  <c r="AF19" i="1"/>
  <c r="AG19" i="1"/>
  <c r="AF25" i="1"/>
  <c r="AG25" i="1"/>
  <c r="AG26" i="1"/>
  <c r="AF27" i="1"/>
  <c r="AG27" i="1"/>
  <c r="AF28" i="1"/>
  <c r="AG28" i="1"/>
  <c r="AF29" i="1"/>
  <c r="AG29" i="1"/>
  <c r="AF31" i="1"/>
  <c r="AG31" i="1"/>
  <c r="AF35" i="1"/>
  <c r="AG35" i="1"/>
  <c r="AF37" i="1"/>
  <c r="AG37" i="1"/>
  <c r="AF38" i="1"/>
  <c r="AG38" i="1"/>
  <c r="AF39" i="1"/>
  <c r="AG39" i="1"/>
  <c r="AF41" i="1"/>
  <c r="AG41" i="1"/>
  <c r="AF47" i="1"/>
  <c r="AG47" i="1"/>
  <c r="AF49" i="1"/>
  <c r="AG49" i="1"/>
  <c r="AF53" i="1"/>
  <c r="AG53" i="1"/>
  <c r="AF54" i="1"/>
  <c r="AG54" i="1"/>
  <c r="AF55" i="1"/>
  <c r="AG55" i="1"/>
  <c r="AF56" i="1"/>
  <c r="AG56" i="1"/>
  <c r="AF59" i="1"/>
  <c r="AG59" i="1"/>
  <c r="AF60" i="1"/>
  <c r="AG60" i="1"/>
  <c r="AF64" i="1"/>
  <c r="AG64" i="1"/>
  <c r="AF65" i="1"/>
  <c r="AG65" i="1"/>
  <c r="AG69" i="1"/>
  <c r="AF70" i="1"/>
  <c r="AG70" i="1"/>
  <c r="AF71" i="1"/>
  <c r="AG71" i="1"/>
  <c r="AF72" i="1"/>
  <c r="AG72" i="1"/>
  <c r="AF73" i="1"/>
  <c r="AG73" i="1"/>
  <c r="AF75" i="1"/>
  <c r="AG75" i="1"/>
  <c r="AF76" i="1"/>
  <c r="AG76" i="1"/>
  <c r="AF77" i="1"/>
  <c r="AG77" i="1"/>
  <c r="AF78" i="1"/>
  <c r="AG78" i="1"/>
  <c r="AF80" i="1"/>
  <c r="AG80" i="1"/>
  <c r="AF84" i="1"/>
  <c r="AG84" i="1"/>
  <c r="AF92" i="1"/>
  <c r="AG92" i="1"/>
  <c r="AF93" i="1"/>
  <c r="AG93" i="1"/>
  <c r="AF95" i="1"/>
  <c r="AG95" i="1"/>
  <c r="AG96" i="1"/>
  <c r="AF104" i="1"/>
  <c r="AG104" i="1"/>
  <c r="AG107" i="1"/>
  <c r="AF111" i="1"/>
  <c r="AG111" i="1"/>
  <c r="AG114" i="1"/>
  <c r="AF125" i="1"/>
  <c r="AG125" i="1"/>
  <c r="AG127" i="1"/>
  <c r="AF130" i="1"/>
  <c r="AG130" i="1"/>
  <c r="AG131" i="1"/>
  <c r="AF138" i="1"/>
  <c r="AG138" i="1"/>
  <c r="AF140" i="1"/>
  <c r="AG140" i="1"/>
  <c r="AF141" i="1"/>
  <c r="AG141" i="1"/>
  <c r="AG142" i="1"/>
  <c r="AG145" i="1"/>
  <c r="AF236" i="1"/>
  <c r="AG236" i="1"/>
  <c r="AF238" i="1"/>
  <c r="AG238" i="1"/>
  <c r="AG243" i="1"/>
  <c r="AG252" i="1"/>
  <c r="AG194" i="1"/>
  <c r="AG196" i="1"/>
  <c r="AG197" i="1"/>
  <c r="AG198" i="1"/>
  <c r="AG201" i="1"/>
  <c r="AG219" i="1"/>
  <c r="AG251" i="1"/>
  <c r="AG200" i="1"/>
  <c r="AG199" i="1"/>
  <c r="AG195" i="1"/>
  <c r="AG144" i="1"/>
  <c r="AG143" i="1"/>
  <c r="AG139" i="1"/>
  <c r="AG126" i="1"/>
  <c r="AG113" i="1"/>
  <c r="AG112" i="1"/>
  <c r="AG106" i="1"/>
  <c r="AG105" i="1"/>
  <c r="AG94" i="1"/>
  <c r="AG63" i="1"/>
  <c r="AG62" i="1"/>
  <c r="AG61" i="1"/>
  <c r="AG48" i="1"/>
  <c r="AG40" i="1"/>
  <c r="AG34" i="1"/>
  <c r="AG33" i="1"/>
  <c r="AG32" i="1"/>
  <c r="AF200" i="1"/>
  <c r="AF199" i="1"/>
  <c r="AF195" i="1"/>
  <c r="AF144" i="1"/>
  <c r="AF143" i="1"/>
  <c r="AF139" i="1"/>
  <c r="AF126" i="1"/>
  <c r="AF113" i="1"/>
  <c r="AF112" i="1"/>
  <c r="AF106" i="1"/>
  <c r="AF105" i="1"/>
  <c r="AF94" i="1"/>
  <c r="AF63" i="1"/>
  <c r="AF62" i="1"/>
  <c r="AF61" i="1"/>
  <c r="AF48" i="1"/>
  <c r="AF40" i="1"/>
  <c r="AF34" i="1"/>
  <c r="AF33" i="1"/>
  <c r="AF32" i="1"/>
  <c r="AE319" i="1"/>
  <c r="AE318" i="1"/>
  <c r="AE311" i="1"/>
  <c r="AE310" i="1"/>
  <c r="AE309" i="1"/>
  <c r="AE308" i="1"/>
  <c r="AE307" i="1"/>
  <c r="AE306" i="1"/>
  <c r="AE305" i="1"/>
  <c r="AE304" i="1"/>
  <c r="AE303" i="1"/>
  <c r="AE252" i="1"/>
  <c r="AE243" i="1"/>
  <c r="AE238" i="1"/>
  <c r="AE236" i="1"/>
  <c r="AE219" i="1"/>
  <c r="AE201" i="1"/>
  <c r="AE200" i="1"/>
  <c r="AE199" i="1"/>
  <c r="AE198" i="1"/>
  <c r="AE197" i="1"/>
  <c r="AE196" i="1"/>
  <c r="AE195" i="1"/>
  <c r="AE194" i="1"/>
  <c r="AE145" i="1"/>
  <c r="AE144" i="1"/>
  <c r="AE143" i="1"/>
  <c r="AE142" i="1"/>
  <c r="AE141" i="1"/>
  <c r="AE140" i="1"/>
  <c r="AE139" i="1"/>
  <c r="AE138" i="1"/>
  <c r="AE131" i="1"/>
  <c r="AE130" i="1"/>
  <c r="AE127" i="1"/>
  <c r="AE126" i="1"/>
  <c r="AE125" i="1"/>
  <c r="AE114" i="1"/>
  <c r="AE113" i="1"/>
  <c r="AE112" i="1"/>
  <c r="AE111" i="1"/>
  <c r="AE107" i="1"/>
  <c r="AE106" i="1"/>
  <c r="AE105" i="1"/>
  <c r="AE104" i="1"/>
  <c r="AE96" i="1"/>
  <c r="AE95" i="1"/>
  <c r="AE94" i="1"/>
  <c r="AE93" i="1"/>
  <c r="AE92" i="1"/>
  <c r="AE84" i="1"/>
  <c r="AE80" i="1"/>
  <c r="AE78" i="1"/>
  <c r="AE77" i="1"/>
  <c r="AE76" i="1"/>
  <c r="AE75" i="1"/>
  <c r="AE73" i="1"/>
  <c r="AE72" i="1"/>
  <c r="AE71" i="1"/>
  <c r="AE70" i="1"/>
  <c r="AE69" i="1"/>
  <c r="AE65" i="1"/>
  <c r="AE64" i="1"/>
  <c r="AE63" i="1"/>
  <c r="AE62" i="1"/>
  <c r="AE61" i="1"/>
  <c r="AE60" i="1"/>
  <c r="AE59" i="1"/>
  <c r="AE56" i="1"/>
  <c r="AE55" i="1"/>
  <c r="AE54" i="1"/>
  <c r="AE53" i="1"/>
  <c r="AE49" i="1"/>
  <c r="AE48" i="1"/>
  <c r="AE47" i="1"/>
  <c r="AE41" i="1"/>
  <c r="AE40" i="1"/>
  <c r="AE39" i="1"/>
  <c r="AE38" i="1"/>
  <c r="AE37" i="1"/>
  <c r="AE35" i="1"/>
  <c r="AE34" i="1"/>
  <c r="AE33" i="1"/>
  <c r="AE32" i="1"/>
  <c r="AE31" i="1"/>
  <c r="AE29" i="1"/>
  <c r="AE28" i="1"/>
  <c r="AE27" i="1"/>
  <c r="AE26" i="1"/>
  <c r="AE25" i="1"/>
  <c r="AE19" i="1"/>
  <c r="AE13" i="1"/>
  <c r="AF197" i="1" l="1"/>
  <c r="AF194" i="1"/>
  <c r="AF196" i="1"/>
  <c r="AF198" i="1"/>
  <c r="AF201" i="1"/>
  <c r="H30" i="13" l="1"/>
  <c r="G30" i="13"/>
  <c r="H29" i="13"/>
  <c r="G29" i="13"/>
  <c r="H28" i="13"/>
  <c r="G28" i="13"/>
  <c r="H35" i="13"/>
  <c r="G35" i="13"/>
  <c r="H34" i="13"/>
  <c r="G34" i="13"/>
  <c r="H33" i="13"/>
  <c r="G33" i="13"/>
  <c r="H32" i="13"/>
  <c r="G32" i="13"/>
  <c r="H31" i="13"/>
  <c r="G31" i="13"/>
  <c r="F38" i="13"/>
  <c r="E38" i="13"/>
  <c r="D38" i="13"/>
  <c r="C38" i="13"/>
  <c r="AF252" i="1" l="1"/>
  <c r="AF145" i="1"/>
  <c r="AF142" i="1"/>
  <c r="AF131" i="1"/>
  <c r="AF127" i="1"/>
  <c r="AF114" i="1"/>
  <c r="AF107" i="1"/>
  <c r="AF96" i="1"/>
  <c r="C251" i="1" l="1"/>
  <c r="C237" i="1"/>
  <c r="AE224" i="1"/>
  <c r="AB224" i="1"/>
  <c r="AC224" i="1"/>
  <c r="AF318" i="1" l="1"/>
  <c r="AG307" i="1"/>
  <c r="AG242" i="1"/>
  <c r="AG241" i="1"/>
  <c r="AG240" i="1"/>
  <c r="AG239" i="1"/>
  <c r="AG51" i="1"/>
  <c r="AG50" i="1"/>
  <c r="AG17" i="1"/>
  <c r="AF307" i="1"/>
  <c r="AF51" i="1"/>
  <c r="AF50" i="1"/>
  <c r="AF17" i="1"/>
  <c r="AE51" i="1"/>
  <c r="AE50" i="1"/>
  <c r="A1" i="17"/>
  <c r="A2" i="17"/>
  <c r="M66" i="1"/>
  <c r="AF319" i="1" l="1"/>
  <c r="AG318" i="1"/>
  <c r="AK256" i="1" l="1"/>
  <c r="AK250" i="1"/>
  <c r="AK249" i="1" s="1"/>
  <c r="AK86" i="1"/>
  <c r="AK51" i="1"/>
  <c r="AK50" i="1"/>
  <c r="AK320" i="1"/>
  <c r="AK297" i="1"/>
  <c r="AK293" i="1"/>
  <c r="AK284" i="1"/>
  <c r="AK279" i="1"/>
  <c r="AK275" i="1"/>
  <c r="AK273" i="1"/>
  <c r="AK268" i="1"/>
  <c r="AK266" i="1"/>
  <c r="AK258" i="1"/>
  <c r="AK253" i="1"/>
  <c r="AK244" i="1"/>
  <c r="AK233" i="1"/>
  <c r="AK220" i="1"/>
  <c r="AK212" i="1"/>
  <c r="AK210" i="1"/>
  <c r="AK203" i="1" s="1"/>
  <c r="AK189" i="1"/>
  <c r="AK180" i="1"/>
  <c r="AK171" i="1"/>
  <c r="AK164" i="1"/>
  <c r="AK161" i="1"/>
  <c r="AK152" i="1"/>
  <c r="AK147" i="1"/>
  <c r="AK119" i="1"/>
  <c r="AK116" i="1" s="1"/>
  <c r="AK115" i="1"/>
  <c r="AK97" i="1"/>
  <c r="AK68" i="1"/>
  <c r="AK42" i="1"/>
  <c r="AK20" i="1"/>
  <c r="I37" i="1"/>
  <c r="AK170" i="1" l="1"/>
  <c r="AK278" i="1"/>
  <c r="AK146" i="1"/>
  <c r="AK257" i="1"/>
  <c r="AK216" i="1"/>
  <c r="AK237" i="1"/>
  <c r="AK321" i="1"/>
  <c r="AK255" i="1" s="1"/>
  <c r="AK251" i="1"/>
  <c r="AK193" i="1"/>
  <c r="AK254" i="1" l="1"/>
  <c r="AK192" i="1"/>
  <c r="AB296" i="1"/>
  <c r="AK12" i="1"/>
  <c r="AK18" i="1"/>
  <c r="AK79" i="1"/>
  <c r="AK83" i="1"/>
  <c r="AK102" i="1"/>
  <c r="AK110" i="1"/>
  <c r="AK121" i="1"/>
  <c r="AK129" i="1"/>
  <c r="AK232" i="1"/>
  <c r="AB298" i="1"/>
  <c r="AD298" i="1" s="1"/>
  <c r="AL298" i="1" s="1"/>
  <c r="D11" i="17"/>
  <c r="D10" i="17"/>
  <c r="D9" i="17"/>
  <c r="D8" i="17"/>
  <c r="D7" i="17"/>
  <c r="AW300" i="1"/>
  <c r="AU321" i="1"/>
  <c r="AK30" i="1" l="1"/>
  <c r="AK58" i="1"/>
  <c r="AK24" i="1"/>
  <c r="AK66" i="1"/>
  <c r="AK52" i="1"/>
  <c r="AK36" i="1"/>
  <c r="AK315" i="1"/>
  <c r="AG224" i="1"/>
  <c r="AK87" i="1"/>
  <c r="AK46" i="1"/>
  <c r="AK74" i="1"/>
  <c r="AF224" i="1"/>
  <c r="AF303" i="1"/>
  <c r="AG303" i="1"/>
  <c r="AG305" i="1"/>
  <c r="AF308" i="1"/>
  <c r="AF309" i="1"/>
  <c r="AF310" i="1"/>
  <c r="AG308" i="1"/>
  <c r="AG309" i="1"/>
  <c r="AG310" i="1"/>
  <c r="AG311" i="1"/>
  <c r="AG306" i="1"/>
  <c r="AG304" i="1"/>
  <c r="AF306" i="1"/>
  <c r="AF304" i="1"/>
  <c r="AF305" i="1"/>
  <c r="AF311" i="1"/>
  <c r="AI298" i="1"/>
  <c r="AI296" i="1" s="1"/>
  <c r="H38" i="13"/>
  <c r="AU315" i="1"/>
  <c r="AK225" i="1" l="1"/>
  <c r="AK222" i="1" s="1"/>
  <c r="AK221" i="1" s="1"/>
  <c r="AK137" i="1"/>
  <c r="AK109" i="1" s="1"/>
  <c r="AK11" i="1"/>
  <c r="AK45" i="1"/>
  <c r="G38" i="13"/>
  <c r="AU225" i="1"/>
  <c r="AV317" i="1"/>
  <c r="AW317" i="1" s="1"/>
  <c r="AV316" i="1"/>
  <c r="AW316" i="1" s="1"/>
  <c r="AV302" i="1"/>
  <c r="AW302" i="1" s="1"/>
  <c r="AV301" i="1"/>
  <c r="AW301" i="1" s="1"/>
  <c r="AV299" i="1"/>
  <c r="AW299" i="1" s="1"/>
  <c r="AV298" i="1"/>
  <c r="AW298" i="1" s="1"/>
  <c r="AV295" i="1"/>
  <c r="AW295" i="1" s="1"/>
  <c r="AV294" i="1"/>
  <c r="AW294" i="1" s="1"/>
  <c r="AV292" i="1"/>
  <c r="AW292" i="1" s="1"/>
  <c r="AV291" i="1"/>
  <c r="AW291" i="1" s="1"/>
  <c r="AV290" i="1"/>
  <c r="AW290" i="1" s="1"/>
  <c r="AV289" i="1"/>
  <c r="AW289" i="1" s="1"/>
  <c r="AV288" i="1"/>
  <c r="AW288" i="1" s="1"/>
  <c r="AV287" i="1"/>
  <c r="AW287" i="1" s="1"/>
  <c r="AV286" i="1"/>
  <c r="AW286" i="1" s="1"/>
  <c r="AV285" i="1"/>
  <c r="AW285" i="1" s="1"/>
  <c r="AV283" i="1"/>
  <c r="AW283" i="1" s="1"/>
  <c r="AV282" i="1"/>
  <c r="AW282" i="1" s="1"/>
  <c r="AV281" i="1"/>
  <c r="AW281" i="1" s="1"/>
  <c r="AV280" i="1"/>
  <c r="AW280" i="1" s="1"/>
  <c r="AV277" i="1"/>
  <c r="AW277" i="1" s="1"/>
  <c r="AV276" i="1"/>
  <c r="AW276" i="1" s="1"/>
  <c r="AV274" i="1"/>
  <c r="AW274" i="1" s="1"/>
  <c r="AV272" i="1"/>
  <c r="AW272" i="1" s="1"/>
  <c r="AV271" i="1"/>
  <c r="AW271" i="1" s="1"/>
  <c r="AV270" i="1"/>
  <c r="AW270" i="1" s="1"/>
  <c r="AV269" i="1"/>
  <c r="AW269" i="1" s="1"/>
  <c r="AV267" i="1"/>
  <c r="AW267" i="1" s="1"/>
  <c r="AV265" i="1"/>
  <c r="AW265" i="1" s="1"/>
  <c r="AV264" i="1"/>
  <c r="AW264" i="1" s="1"/>
  <c r="AV263" i="1"/>
  <c r="AW263" i="1" s="1"/>
  <c r="AV262" i="1"/>
  <c r="AW262" i="1" s="1"/>
  <c r="AV261" i="1"/>
  <c r="AW261" i="1" s="1"/>
  <c r="AV260" i="1"/>
  <c r="AW260" i="1" s="1"/>
  <c r="AV259" i="1"/>
  <c r="AW259" i="1" s="1"/>
  <c r="AV220" i="1"/>
  <c r="AW220" i="1" s="1"/>
  <c r="AV218" i="1"/>
  <c r="AW218" i="1" s="1"/>
  <c r="AV217" i="1"/>
  <c r="AW217" i="1" s="1"/>
  <c r="AV215" i="1"/>
  <c r="AW215" i="1" s="1"/>
  <c r="AV214" i="1"/>
  <c r="AW214" i="1" s="1"/>
  <c r="AV213" i="1"/>
  <c r="AW213" i="1" s="1"/>
  <c r="AV211" i="1"/>
  <c r="AW211" i="1" s="1"/>
  <c r="AV209" i="1"/>
  <c r="AW209" i="1" s="1"/>
  <c r="AV208" i="1"/>
  <c r="AW208" i="1" s="1"/>
  <c r="AV207" i="1"/>
  <c r="AW207" i="1" s="1"/>
  <c r="AV206" i="1"/>
  <c r="AW206" i="1" s="1"/>
  <c r="AV205" i="1"/>
  <c r="AW205" i="1" s="1"/>
  <c r="AV204" i="1"/>
  <c r="AW204" i="1" s="1"/>
  <c r="AV191" i="1"/>
  <c r="AW191" i="1" s="1"/>
  <c r="AV190" i="1"/>
  <c r="AW190" i="1" s="1"/>
  <c r="AV188" i="1"/>
  <c r="AW188" i="1" s="1"/>
  <c r="AV187" i="1"/>
  <c r="AW187" i="1" s="1"/>
  <c r="AV186" i="1"/>
  <c r="AW186" i="1" s="1"/>
  <c r="AV185" i="1"/>
  <c r="AW185" i="1" s="1"/>
  <c r="AV184" i="1"/>
  <c r="AW184" i="1" s="1"/>
  <c r="AV183" i="1"/>
  <c r="AW183" i="1" s="1"/>
  <c r="AV182" i="1"/>
  <c r="AW182" i="1" s="1"/>
  <c r="AV181" i="1"/>
  <c r="AW181" i="1" s="1"/>
  <c r="AV179" i="1"/>
  <c r="AW179" i="1" s="1"/>
  <c r="AV178" i="1"/>
  <c r="AW178" i="1" s="1"/>
  <c r="AV177" i="1"/>
  <c r="AW177" i="1" s="1"/>
  <c r="AV176" i="1"/>
  <c r="AW176" i="1" s="1"/>
  <c r="AV175" i="1"/>
  <c r="AW175" i="1" s="1"/>
  <c r="AV174" i="1"/>
  <c r="AW174" i="1" s="1"/>
  <c r="AV173" i="1"/>
  <c r="AW173" i="1" s="1"/>
  <c r="AV172" i="1"/>
  <c r="AW172" i="1" s="1"/>
  <c r="AV169" i="1"/>
  <c r="AW169" i="1" s="1"/>
  <c r="AV168" i="1"/>
  <c r="AW168" i="1" s="1"/>
  <c r="AV167" i="1"/>
  <c r="AW167" i="1" s="1"/>
  <c r="AV166" i="1"/>
  <c r="AW166" i="1" s="1"/>
  <c r="AV165" i="1"/>
  <c r="AW165" i="1" s="1"/>
  <c r="AV163" i="1"/>
  <c r="AW163" i="1" s="1"/>
  <c r="AV162" i="1"/>
  <c r="AW162" i="1" s="1"/>
  <c r="AV160" i="1"/>
  <c r="AW160" i="1" s="1"/>
  <c r="AV159" i="1"/>
  <c r="AW159" i="1" s="1"/>
  <c r="AV158" i="1"/>
  <c r="AW158" i="1" s="1"/>
  <c r="AV157" i="1"/>
  <c r="AW157" i="1" s="1"/>
  <c r="AV156" i="1"/>
  <c r="AW156" i="1" s="1"/>
  <c r="AV155" i="1"/>
  <c r="AW155" i="1" s="1"/>
  <c r="AV154" i="1"/>
  <c r="AW154" i="1" s="1"/>
  <c r="AV153" i="1"/>
  <c r="AW153" i="1" s="1"/>
  <c r="AV151" i="1"/>
  <c r="AW151" i="1" s="1"/>
  <c r="AV150" i="1"/>
  <c r="AW150" i="1" s="1"/>
  <c r="AV149" i="1"/>
  <c r="AW149" i="1" s="1"/>
  <c r="AV148" i="1"/>
  <c r="AW148" i="1" s="1"/>
  <c r="AV132" i="1"/>
  <c r="AW132" i="1" s="1"/>
  <c r="AV122" i="1"/>
  <c r="AW122" i="1" s="1"/>
  <c r="AV10" i="1"/>
  <c r="AW10" i="1" s="1"/>
  <c r="AK9" i="1" l="1"/>
  <c r="C193" i="1"/>
  <c r="C24" i="1"/>
  <c r="AC119" i="1" l="1"/>
  <c r="AB119" i="1"/>
  <c r="AC86" i="1"/>
  <c r="AB86" i="1"/>
  <c r="AC85" i="1"/>
  <c r="AB85" i="1"/>
  <c r="AC51" i="1"/>
  <c r="AB51" i="1"/>
  <c r="AC50" i="1"/>
  <c r="AB50" i="1"/>
  <c r="AC17" i="1"/>
  <c r="AB17" i="1"/>
  <c r="AC16" i="1"/>
  <c r="AB16" i="1"/>
  <c r="AC15" i="1"/>
  <c r="AB15" i="1"/>
  <c r="AC14" i="1"/>
  <c r="AB14" i="1"/>
  <c r="AA315" i="1"/>
  <c r="AA321" i="1" s="1"/>
  <c r="Z315" i="1"/>
  <c r="Z321" i="1" s="1"/>
  <c r="AA293" i="1"/>
  <c r="Z293" i="1"/>
  <c r="AA284" i="1"/>
  <c r="Z284" i="1"/>
  <c r="AA279" i="1"/>
  <c r="Z279" i="1"/>
  <c r="AA275" i="1"/>
  <c r="Z275" i="1"/>
  <c r="AA273" i="1"/>
  <c r="Z273" i="1"/>
  <c r="AA268" i="1"/>
  <c r="Z268" i="1"/>
  <c r="AA266" i="1"/>
  <c r="Z266" i="1"/>
  <c r="AA258" i="1"/>
  <c r="Z258" i="1"/>
  <c r="AA254" i="1"/>
  <c r="Z254" i="1"/>
  <c r="AA251" i="1"/>
  <c r="Z251" i="1"/>
  <c r="AA249" i="1"/>
  <c r="Z249" i="1"/>
  <c r="AA244" i="1"/>
  <c r="Z244" i="1"/>
  <c r="AA237" i="1"/>
  <c r="Z237" i="1"/>
  <c r="AA232" i="1"/>
  <c r="Z232" i="1"/>
  <c r="AA222" i="1"/>
  <c r="Z222" i="1"/>
  <c r="AA216" i="1"/>
  <c r="Z216" i="1"/>
  <c r="AA212" i="1"/>
  <c r="Z212" i="1"/>
  <c r="AA203" i="1"/>
  <c r="Z203" i="1"/>
  <c r="AA193" i="1"/>
  <c r="Z193" i="1"/>
  <c r="AA189" i="1"/>
  <c r="Z189" i="1"/>
  <c r="AA180" i="1"/>
  <c r="Z180" i="1"/>
  <c r="AA171" i="1"/>
  <c r="Z171" i="1"/>
  <c r="AA164" i="1"/>
  <c r="Z164" i="1"/>
  <c r="AA161" i="1"/>
  <c r="Z161" i="1"/>
  <c r="AA152" i="1"/>
  <c r="Z152" i="1"/>
  <c r="AA147" i="1"/>
  <c r="Z147" i="1"/>
  <c r="AA137" i="1"/>
  <c r="Z137" i="1"/>
  <c r="AA129" i="1"/>
  <c r="Z129" i="1"/>
  <c r="AA121" i="1"/>
  <c r="Z121" i="1"/>
  <c r="AA116" i="1"/>
  <c r="Z116" i="1"/>
  <c r="AA110" i="1"/>
  <c r="Z110" i="1"/>
  <c r="AA102" i="1"/>
  <c r="Z102" i="1"/>
  <c r="AA97" i="1"/>
  <c r="Z97" i="1"/>
  <c r="AA87" i="1"/>
  <c r="Z87" i="1"/>
  <c r="AA83" i="1"/>
  <c r="Z83" i="1"/>
  <c r="AA79" i="1"/>
  <c r="Z79" i="1"/>
  <c r="AA74" i="1"/>
  <c r="Z74" i="1"/>
  <c r="AA66" i="1"/>
  <c r="Z66" i="1"/>
  <c r="AA58" i="1"/>
  <c r="Z58" i="1"/>
  <c r="AA52" i="1"/>
  <c r="Z52" i="1"/>
  <c r="AA46" i="1"/>
  <c r="Z46" i="1"/>
  <c r="AA42" i="1"/>
  <c r="Z42" i="1"/>
  <c r="AA36" i="1"/>
  <c r="Z36" i="1"/>
  <c r="AA30" i="1"/>
  <c r="Z30" i="1"/>
  <c r="AA24" i="1"/>
  <c r="Z24" i="1"/>
  <c r="AA18" i="1"/>
  <c r="Z18" i="1"/>
  <c r="AA12" i="1"/>
  <c r="Z12" i="1"/>
  <c r="Y315" i="1"/>
  <c r="Y321" i="1" s="1"/>
  <c r="Y255" i="1" s="1"/>
  <c r="X315" i="1"/>
  <c r="X321" i="1" s="1"/>
  <c r="X255" i="1" s="1"/>
  <c r="Y293" i="1"/>
  <c r="X293" i="1"/>
  <c r="Y284" i="1"/>
  <c r="X284" i="1"/>
  <c r="Y279" i="1"/>
  <c r="X279" i="1"/>
  <c r="Y275" i="1"/>
  <c r="X275" i="1"/>
  <c r="Y273" i="1"/>
  <c r="X273" i="1"/>
  <c r="Y268" i="1"/>
  <c r="X268" i="1"/>
  <c r="Y266" i="1"/>
  <c r="X266" i="1"/>
  <c r="Y258" i="1"/>
  <c r="X258" i="1"/>
  <c r="Y254" i="1"/>
  <c r="X254" i="1"/>
  <c r="Y251" i="1"/>
  <c r="X251" i="1"/>
  <c r="Y249" i="1"/>
  <c r="X249" i="1"/>
  <c r="Y244" i="1"/>
  <c r="X244" i="1"/>
  <c r="Y237" i="1"/>
  <c r="X237" i="1"/>
  <c r="Y232" i="1"/>
  <c r="X232" i="1"/>
  <c r="Y222" i="1"/>
  <c r="X222" i="1"/>
  <c r="Y216" i="1"/>
  <c r="X216" i="1"/>
  <c r="Y212" i="1"/>
  <c r="X212" i="1"/>
  <c r="Y203" i="1"/>
  <c r="X203" i="1"/>
  <c r="Y193" i="1"/>
  <c r="X193" i="1"/>
  <c r="Y189" i="1"/>
  <c r="X189" i="1"/>
  <c r="Y180" i="1"/>
  <c r="X180" i="1"/>
  <c r="Y171" i="1"/>
  <c r="X171" i="1"/>
  <c r="Y164" i="1"/>
  <c r="X164" i="1"/>
  <c r="Y161" i="1"/>
  <c r="X161" i="1"/>
  <c r="Y152" i="1"/>
  <c r="X152" i="1"/>
  <c r="Y147" i="1"/>
  <c r="X147" i="1"/>
  <c r="Y137" i="1"/>
  <c r="X137" i="1"/>
  <c r="Y129" i="1"/>
  <c r="X129" i="1"/>
  <c r="Y121" i="1"/>
  <c r="X121" i="1"/>
  <c r="Y116" i="1"/>
  <c r="X116" i="1"/>
  <c r="Y110" i="1"/>
  <c r="X110" i="1"/>
  <c r="Y102" i="1"/>
  <c r="X102" i="1"/>
  <c r="Y97" i="1"/>
  <c r="X97" i="1"/>
  <c r="Y87" i="1"/>
  <c r="X87" i="1"/>
  <c r="Y83" i="1"/>
  <c r="X83" i="1"/>
  <c r="Y79" i="1"/>
  <c r="X79" i="1"/>
  <c r="Y74" i="1"/>
  <c r="X74" i="1"/>
  <c r="Y66" i="1"/>
  <c r="X66" i="1"/>
  <c r="Y58" i="1"/>
  <c r="X58" i="1"/>
  <c r="Y52" i="1"/>
  <c r="X52" i="1"/>
  <c r="Y46" i="1"/>
  <c r="X46" i="1"/>
  <c r="Y42" i="1"/>
  <c r="X42" i="1"/>
  <c r="Y36" i="1"/>
  <c r="X36" i="1"/>
  <c r="Y30" i="1"/>
  <c r="X30" i="1"/>
  <c r="Y24" i="1"/>
  <c r="X24" i="1"/>
  <c r="Y18" i="1"/>
  <c r="X18" i="1"/>
  <c r="Y12" i="1"/>
  <c r="X12" i="1"/>
  <c r="X170" i="1" l="1"/>
  <c r="AD25" i="1"/>
  <c r="Z278" i="1"/>
  <c r="Y170" i="1"/>
  <c r="Y278" i="1"/>
  <c r="X11" i="1"/>
  <c r="Y146" i="1"/>
  <c r="Y221" i="1"/>
  <c r="X278" i="1"/>
  <c r="AA278" i="1"/>
  <c r="Y192" i="1"/>
  <c r="X109" i="1"/>
  <c r="Z11" i="1"/>
  <c r="Z109" i="1"/>
  <c r="Z257" i="1"/>
  <c r="AA109" i="1"/>
  <c r="AA192" i="1"/>
  <c r="AA257" i="1"/>
  <c r="Z170" i="1"/>
  <c r="Z221" i="1"/>
  <c r="AA170" i="1"/>
  <c r="X257" i="1"/>
  <c r="Z45" i="1"/>
  <c r="Y257" i="1"/>
  <c r="AA45" i="1"/>
  <c r="AA221" i="1"/>
  <c r="X146" i="1"/>
  <c r="Z146" i="1"/>
  <c r="AA146" i="1"/>
  <c r="Y109" i="1"/>
  <c r="X192" i="1"/>
  <c r="Z192" i="1"/>
  <c r="AA11" i="1"/>
  <c r="X221" i="1"/>
  <c r="X45" i="1"/>
  <c r="Y45" i="1"/>
  <c r="Y11" i="1"/>
  <c r="X9" i="1" l="1"/>
  <c r="Z9" i="1"/>
  <c r="AA9" i="1"/>
  <c r="Y9" i="1"/>
  <c r="U315" i="1" l="1"/>
  <c r="U225" i="1" s="1"/>
  <c r="AG297" i="1" l="1"/>
  <c r="AG119" i="1"/>
  <c r="AG86" i="1"/>
  <c r="AG85" i="1"/>
  <c r="AE210" i="1" l="1"/>
  <c r="AC256" i="1"/>
  <c r="AC259" i="1"/>
  <c r="AC260" i="1"/>
  <c r="AC261" i="1"/>
  <c r="AC262" i="1"/>
  <c r="AC263" i="1"/>
  <c r="AC264" i="1"/>
  <c r="AC265" i="1"/>
  <c r="AC267" i="1"/>
  <c r="AC269" i="1"/>
  <c r="AC270" i="1"/>
  <c r="AC271" i="1"/>
  <c r="AC272" i="1"/>
  <c r="AC274" i="1"/>
  <c r="AC276" i="1"/>
  <c r="AC277" i="1"/>
  <c r="AC280" i="1"/>
  <c r="AC281" i="1"/>
  <c r="AC282" i="1"/>
  <c r="AC283" i="1"/>
  <c r="AC285" i="1"/>
  <c r="AC286" i="1"/>
  <c r="AC287" i="1"/>
  <c r="AC288" i="1"/>
  <c r="AC289" i="1"/>
  <c r="AC290" i="1"/>
  <c r="AC291" i="1"/>
  <c r="AC292" i="1"/>
  <c r="AC294" i="1"/>
  <c r="AC295" i="1"/>
  <c r="AC296" i="1"/>
  <c r="AC297" i="1"/>
  <c r="AC210" i="1"/>
  <c r="AC20" i="1"/>
  <c r="AB312" i="1"/>
  <c r="AB313" i="1"/>
  <c r="AB314" i="1"/>
  <c r="AB256" i="1"/>
  <c r="AB259" i="1"/>
  <c r="AB260" i="1"/>
  <c r="AB261" i="1"/>
  <c r="AB262" i="1"/>
  <c r="AB263" i="1"/>
  <c r="AB264" i="1"/>
  <c r="AB265" i="1"/>
  <c r="AB267" i="1"/>
  <c r="AB269" i="1"/>
  <c r="AB270" i="1"/>
  <c r="AB271" i="1"/>
  <c r="AB272" i="1"/>
  <c r="AB274" i="1"/>
  <c r="AB276" i="1"/>
  <c r="AB277" i="1"/>
  <c r="AB280" i="1"/>
  <c r="AB281" i="1"/>
  <c r="AB282" i="1"/>
  <c r="AB283" i="1"/>
  <c r="AB285" i="1"/>
  <c r="AB286" i="1"/>
  <c r="AB287" i="1"/>
  <c r="AB288" i="1"/>
  <c r="AB289" i="1"/>
  <c r="AB290" i="1"/>
  <c r="AB291" i="1"/>
  <c r="AB292" i="1"/>
  <c r="AB294" i="1"/>
  <c r="AB295" i="1"/>
  <c r="AB297" i="1"/>
  <c r="AB210" i="1"/>
  <c r="AB202" i="1"/>
  <c r="AB148" i="1"/>
  <c r="AB149" i="1"/>
  <c r="AB150" i="1"/>
  <c r="AB151" i="1"/>
  <c r="AB153" i="1"/>
  <c r="AB154" i="1"/>
  <c r="AB155" i="1"/>
  <c r="AB156" i="1"/>
  <c r="AB157" i="1"/>
  <c r="AB158" i="1"/>
  <c r="AB159" i="1"/>
  <c r="AB160" i="1"/>
  <c r="AB162" i="1"/>
  <c r="AB163" i="1"/>
  <c r="AB165" i="1"/>
  <c r="AB166" i="1"/>
  <c r="AB167" i="1"/>
  <c r="AB168" i="1"/>
  <c r="AB169" i="1"/>
  <c r="AB172" i="1"/>
  <c r="AB173" i="1"/>
  <c r="AB174" i="1"/>
  <c r="AB175" i="1"/>
  <c r="AB176" i="1"/>
  <c r="AB177" i="1"/>
  <c r="AB178" i="1"/>
  <c r="AB179" i="1"/>
  <c r="AB181" i="1"/>
  <c r="AB182" i="1"/>
  <c r="AB183" i="1"/>
  <c r="AB184" i="1"/>
  <c r="AB185" i="1"/>
  <c r="AB186" i="1"/>
  <c r="AB187" i="1"/>
  <c r="AB188" i="1"/>
  <c r="AB190" i="1"/>
  <c r="AB191" i="1"/>
  <c r="AB98" i="1"/>
  <c r="AB99" i="1"/>
  <c r="AB100" i="1"/>
  <c r="AB101" i="1"/>
  <c r="AD76" i="1" l="1"/>
  <c r="AF210" i="1" l="1"/>
  <c r="D44" i="3" l="1"/>
  <c r="AG210" i="1" l="1"/>
  <c r="I13" i="1" l="1"/>
  <c r="D54" i="3" l="1"/>
  <c r="AG202" i="1" l="1"/>
  <c r="AG319" i="1" l="1"/>
  <c r="AG320" i="1"/>
  <c r="AG321" i="1"/>
  <c r="AG312" i="1"/>
  <c r="AG313" i="1"/>
  <c r="AG314" i="1"/>
  <c r="AG244" i="1"/>
  <c r="AG245" i="1"/>
  <c r="AG246" i="1"/>
  <c r="AG247" i="1"/>
  <c r="AG248" i="1"/>
  <c r="AG249" i="1"/>
  <c r="AG250" i="1"/>
  <c r="AG253" i="1"/>
  <c r="AG121" i="1"/>
  <c r="AG116" i="1"/>
  <c r="AG102" i="1"/>
  <c r="AG79" i="1"/>
  <c r="AG68" i="1"/>
  <c r="AG20" i="1"/>
  <c r="AF320" i="1"/>
  <c r="AG233" i="1"/>
  <c r="AG203" i="1"/>
  <c r="AG212" i="1"/>
  <c r="AG220" i="1"/>
  <c r="AG216" i="1" s="1"/>
  <c r="AG115" i="1"/>
  <c r="AG147" i="1"/>
  <c r="AG152" i="1"/>
  <c r="AG161" i="1"/>
  <c r="AG164" i="1"/>
  <c r="AG171" i="1"/>
  <c r="AG180" i="1"/>
  <c r="AG189" i="1"/>
  <c r="AG42" i="1"/>
  <c r="AG97" i="1"/>
  <c r="AH122" i="1"/>
  <c r="AH132" i="1"/>
  <c r="AF321" i="1" l="1"/>
  <c r="AF255" i="1" s="1"/>
  <c r="AG255" i="1"/>
  <c r="AG254" i="1" s="1"/>
  <c r="AG315" i="1"/>
  <c r="AG225" i="1" s="1"/>
  <c r="AG52" i="1"/>
  <c r="AG30" i="1"/>
  <c r="AG46" i="1"/>
  <c r="AG237" i="1"/>
  <c r="AG87" i="1"/>
  <c r="AG66" i="1"/>
  <c r="AG137" i="1"/>
  <c r="AG110" i="1"/>
  <c r="AG83" i="1"/>
  <c r="AG58" i="1"/>
  <c r="AG146" i="1"/>
  <c r="AG36" i="1"/>
  <c r="AG193" i="1"/>
  <c r="AG192" i="1" s="1"/>
  <c r="AG74" i="1"/>
  <c r="AG170" i="1"/>
  <c r="AG12" i="1"/>
  <c r="AG18" i="1"/>
  <c r="AG232" i="1"/>
  <c r="AG129" i="1"/>
  <c r="AG24" i="1"/>
  <c r="AP238" i="1"/>
  <c r="AP202" i="1"/>
  <c r="E41" i="3"/>
  <c r="E40" i="3"/>
  <c r="AP197" i="1"/>
  <c r="AP145" i="1"/>
  <c r="AP142" i="1"/>
  <c r="AP140" i="1"/>
  <c r="AP138" i="1"/>
  <c r="AP130" i="1"/>
  <c r="AF119" i="1"/>
  <c r="AF116" i="1" s="1"/>
  <c r="AP114" i="1"/>
  <c r="AP107" i="1"/>
  <c r="AP96" i="1"/>
  <c r="AF86" i="1"/>
  <c r="AP86" i="1" s="1"/>
  <c r="AF85" i="1"/>
  <c r="AP85" i="1" s="1"/>
  <c r="AP84" i="1"/>
  <c r="AP80" i="1"/>
  <c r="AP78" i="1"/>
  <c r="AP76" i="1"/>
  <c r="AP75" i="1"/>
  <c r="AP73" i="1"/>
  <c r="AP71" i="1"/>
  <c r="AP61" i="1"/>
  <c r="AP59" i="1"/>
  <c r="AP55" i="1"/>
  <c r="AP54" i="1"/>
  <c r="AP53" i="1"/>
  <c r="AP49" i="1"/>
  <c r="AP41" i="1"/>
  <c r="AP39" i="1"/>
  <c r="AP37" i="1"/>
  <c r="AP31" i="1"/>
  <c r="AP27" i="1"/>
  <c r="AP29" i="1"/>
  <c r="AP26" i="1"/>
  <c r="AF20" i="1"/>
  <c r="AP20" i="1" s="1"/>
  <c r="AP19" i="1"/>
  <c r="AP17"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P143" i="1"/>
  <c r="AP77" i="1"/>
  <c r="AF68" i="1"/>
  <c r="AP47" i="1"/>
  <c r="AP144" i="1"/>
  <c r="AP131" i="1"/>
  <c r="AP111" i="1"/>
  <c r="AP95" i="1"/>
  <c r="AP92" i="1"/>
  <c r="AP70" i="1"/>
  <c r="AP25" i="1"/>
  <c r="AF233" i="1"/>
  <c r="AF232" i="1" s="1"/>
  <c r="E47" i="3" s="1"/>
  <c r="AP252" i="1"/>
  <c r="E37" i="3"/>
  <c r="AF115" i="1"/>
  <c r="AP28" i="1"/>
  <c r="AP13" i="1"/>
  <c r="D38" i="15"/>
  <c r="L38" i="15" s="1"/>
  <c r="AE119" i="1"/>
  <c r="AE115" i="1"/>
  <c r="AO107" i="1"/>
  <c r="AE86" i="1"/>
  <c r="AL76" i="1"/>
  <c r="AE20" i="1"/>
  <c r="AE17" i="1"/>
  <c r="AF297" i="1"/>
  <c r="E54" i="3" s="1"/>
  <c r="AF250" i="1"/>
  <c r="AF249" i="1" s="1"/>
  <c r="AP249" i="1" s="1"/>
  <c r="AD295" i="1"/>
  <c r="AF256" i="1"/>
  <c r="AF253" i="1"/>
  <c r="AP253" i="1" s="1"/>
  <c r="AF220" i="1"/>
  <c r="AP220" i="1" s="1"/>
  <c r="AP112" i="1"/>
  <c r="AP94" i="1"/>
  <c r="AP93" i="1"/>
  <c r="AP72" i="1"/>
  <c r="AP60" i="1"/>
  <c r="AP51" i="1"/>
  <c r="AE320" i="1"/>
  <c r="AE256" i="1"/>
  <c r="AE253" i="1"/>
  <c r="AO253" i="1" s="1"/>
  <c r="AE250" i="1"/>
  <c r="AO250" i="1" s="1"/>
  <c r="AE233" i="1"/>
  <c r="AO233" i="1" s="1"/>
  <c r="AE220" i="1"/>
  <c r="AO220" i="1" s="1"/>
  <c r="AE85" i="1"/>
  <c r="AE68" i="1"/>
  <c r="AE14" i="1"/>
  <c r="AO14" i="1" s="1"/>
  <c r="AE15" i="1"/>
  <c r="AO15" i="1" s="1"/>
  <c r="AE16" i="1"/>
  <c r="C102" i="1"/>
  <c r="S79" i="1"/>
  <c r="R79" i="1"/>
  <c r="I68" i="1"/>
  <c r="I51" i="1"/>
  <c r="I49" i="1"/>
  <c r="AD49" i="1" s="1"/>
  <c r="I50" i="1"/>
  <c r="C225" i="1"/>
  <c r="C321" i="1"/>
  <c r="C255" i="1" s="1"/>
  <c r="AC233" i="1"/>
  <c r="B44" i="3"/>
  <c r="A44" i="3"/>
  <c r="T321" i="1"/>
  <c r="AC320" i="1"/>
  <c r="AC321" i="1" s="1"/>
  <c r="AB320" i="1"/>
  <c r="AB321" i="1" s="1"/>
  <c r="I319" i="1"/>
  <c r="AC312" i="1"/>
  <c r="I312" i="1"/>
  <c r="I310" i="1"/>
  <c r="I309" i="1"/>
  <c r="I308" i="1"/>
  <c r="AD308" i="1" s="1"/>
  <c r="I306" i="1"/>
  <c r="I304" i="1"/>
  <c r="AC250" i="1"/>
  <c r="AC249" i="1" s="1"/>
  <c r="AB250" i="1"/>
  <c r="AB249" i="1" s="1"/>
  <c r="AB233" i="1"/>
  <c r="AC124" i="1"/>
  <c r="AB124" i="1"/>
  <c r="AC123" i="1"/>
  <c r="AB123" i="1"/>
  <c r="AC115" i="1"/>
  <c r="AB115" i="1"/>
  <c r="AC108" i="1"/>
  <c r="AB108" i="1"/>
  <c r="AC68" i="1"/>
  <c r="AB68" i="1"/>
  <c r="AB20" i="1"/>
  <c r="AD20" i="1" s="1"/>
  <c r="T315" i="1"/>
  <c r="T225" i="1" s="1"/>
  <c r="T222" i="1" s="1"/>
  <c r="U293" i="1"/>
  <c r="T293" i="1"/>
  <c r="U284" i="1"/>
  <c r="T284" i="1"/>
  <c r="U279" i="1"/>
  <c r="T279" i="1"/>
  <c r="U275" i="1"/>
  <c r="T275" i="1"/>
  <c r="U273" i="1"/>
  <c r="T273" i="1"/>
  <c r="U268" i="1"/>
  <c r="T268" i="1"/>
  <c r="U266" i="1"/>
  <c r="T266" i="1"/>
  <c r="U258" i="1"/>
  <c r="T258" i="1"/>
  <c r="U251" i="1"/>
  <c r="T251" i="1"/>
  <c r="U249" i="1"/>
  <c r="T249" i="1"/>
  <c r="U244" i="1"/>
  <c r="T244" i="1"/>
  <c r="U237" i="1"/>
  <c r="T237" i="1"/>
  <c r="U232" i="1"/>
  <c r="T232" i="1"/>
  <c r="U216" i="1"/>
  <c r="T216" i="1"/>
  <c r="U212" i="1"/>
  <c r="T212" i="1"/>
  <c r="U203" i="1"/>
  <c r="T203" i="1"/>
  <c r="U193" i="1"/>
  <c r="T193" i="1"/>
  <c r="U189" i="1"/>
  <c r="T189" i="1"/>
  <c r="U180" i="1"/>
  <c r="T180" i="1"/>
  <c r="U171" i="1"/>
  <c r="T171" i="1"/>
  <c r="U164" i="1"/>
  <c r="T164" i="1"/>
  <c r="U161" i="1"/>
  <c r="T161" i="1"/>
  <c r="U152" i="1"/>
  <c r="T152" i="1"/>
  <c r="U147" i="1"/>
  <c r="T147" i="1"/>
  <c r="U137" i="1"/>
  <c r="T137" i="1"/>
  <c r="U129" i="1"/>
  <c r="T129" i="1"/>
  <c r="U121" i="1"/>
  <c r="T121" i="1"/>
  <c r="U116" i="1"/>
  <c r="T116" i="1"/>
  <c r="U110" i="1"/>
  <c r="T110" i="1"/>
  <c r="U102" i="1"/>
  <c r="T102" i="1"/>
  <c r="U97" i="1"/>
  <c r="T97" i="1"/>
  <c r="U87" i="1"/>
  <c r="T87" i="1"/>
  <c r="U83" i="1"/>
  <c r="T83" i="1"/>
  <c r="U79" i="1"/>
  <c r="T79" i="1"/>
  <c r="U74" i="1"/>
  <c r="T74" i="1"/>
  <c r="U66" i="1"/>
  <c r="T66" i="1"/>
  <c r="T58" i="1"/>
  <c r="T46" i="1"/>
  <c r="U58" i="1"/>
  <c r="U52" i="1"/>
  <c r="T52" i="1"/>
  <c r="U46" i="1"/>
  <c r="U42" i="1"/>
  <c r="T42" i="1"/>
  <c r="U36" i="1"/>
  <c r="T36" i="1"/>
  <c r="U30" i="1"/>
  <c r="T30" i="1"/>
  <c r="U24" i="1"/>
  <c r="T24" i="1"/>
  <c r="U18" i="1"/>
  <c r="T18" i="1"/>
  <c r="U12" i="1"/>
  <c r="T12" i="1"/>
  <c r="A1" i="15"/>
  <c r="G5" i="15"/>
  <c r="K5" i="15" s="1"/>
  <c r="D15" i="15"/>
  <c r="L15" i="15" s="1"/>
  <c r="D17" i="15"/>
  <c r="L17" i="15" s="1"/>
  <c r="D92" i="13"/>
  <c r="E95" i="13"/>
  <c r="E96" i="13"/>
  <c r="E97" i="13"/>
  <c r="E98" i="13"/>
  <c r="E99" i="13"/>
  <c r="D100" i="13"/>
  <c r="F116" i="13"/>
  <c r="F117" i="13"/>
  <c r="A1" i="12"/>
  <c r="I12"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9" i="3"/>
  <c r="B9" i="3"/>
  <c r="A10" i="3"/>
  <c r="B10" i="3"/>
  <c r="A11" i="3"/>
  <c r="B11" i="3"/>
  <c r="A12" i="3"/>
  <c r="B12" i="3"/>
  <c r="A13" i="3"/>
  <c r="B13" i="3"/>
  <c r="A14" i="3"/>
  <c r="B14" i="3"/>
  <c r="A16" i="3"/>
  <c r="B16" i="3"/>
  <c r="A17" i="3"/>
  <c r="B17" i="3"/>
  <c r="A18" i="3"/>
  <c r="B18" i="3"/>
  <c r="A19" i="3"/>
  <c r="B19" i="3"/>
  <c r="A20" i="3"/>
  <c r="B20" i="3"/>
  <c r="B21" i="3"/>
  <c r="A22" i="3"/>
  <c r="B22" i="3"/>
  <c r="A23" i="3"/>
  <c r="B23" i="3"/>
  <c r="A24" i="3"/>
  <c r="B24" i="3"/>
  <c r="A25" i="3"/>
  <c r="B25" i="3"/>
  <c r="A27" i="3"/>
  <c r="B27" i="3"/>
  <c r="A28" i="3"/>
  <c r="B28" i="3"/>
  <c r="A29" i="3"/>
  <c r="B29" i="3"/>
  <c r="A30" i="3"/>
  <c r="B30" i="3"/>
  <c r="A31" i="3"/>
  <c r="B31" i="3"/>
  <c r="C31" i="3"/>
  <c r="D31" i="3"/>
  <c r="E31" i="3"/>
  <c r="F31" i="3"/>
  <c r="A32" i="3"/>
  <c r="B32" i="3"/>
  <c r="A36" i="3"/>
  <c r="B36" i="3"/>
  <c r="G36" i="3"/>
  <c r="H36" i="3"/>
  <c r="A37" i="3"/>
  <c r="B37" i="3"/>
  <c r="G37" i="3"/>
  <c r="H37" i="3"/>
  <c r="A38" i="3"/>
  <c r="B38" i="3"/>
  <c r="A39" i="3"/>
  <c r="B39" i="3"/>
  <c r="A40" i="3"/>
  <c r="B40" i="3"/>
  <c r="A41" i="3"/>
  <c r="B41" i="3"/>
  <c r="A42" i="3"/>
  <c r="B42" i="3"/>
  <c r="D42" i="3"/>
  <c r="E42" i="3"/>
  <c r="A43" i="3"/>
  <c r="B43" i="3"/>
  <c r="A46" i="3"/>
  <c r="B46" i="3"/>
  <c r="A47" i="3"/>
  <c r="B47" i="3"/>
  <c r="A48" i="3"/>
  <c r="B48" i="3"/>
  <c r="A49" i="3"/>
  <c r="B49" i="3"/>
  <c r="F49" i="3"/>
  <c r="A50" i="3"/>
  <c r="B50" i="3"/>
  <c r="A51" i="3"/>
  <c r="B51" i="3"/>
  <c r="A52" i="3"/>
  <c r="B52" i="3"/>
  <c r="A1" i="2"/>
  <c r="A1" i="3" s="1"/>
  <c r="A2" i="2"/>
  <c r="C12" i="1"/>
  <c r="C18" i="1"/>
  <c r="C30" i="1"/>
  <c r="C36" i="1"/>
  <c r="C46" i="1"/>
  <c r="C52" i="1"/>
  <c r="C58" i="1"/>
  <c r="C66" i="1"/>
  <c r="C74" i="1"/>
  <c r="C79" i="1"/>
  <c r="C83" i="1"/>
  <c r="C87" i="1"/>
  <c r="D46" i="1"/>
  <c r="E46" i="1"/>
  <c r="H46" i="1"/>
  <c r="C110" i="1"/>
  <c r="C116" i="1"/>
  <c r="C121" i="1"/>
  <c r="C129" i="1"/>
  <c r="C137" i="1"/>
  <c r="D129" i="1"/>
  <c r="E129" i="1"/>
  <c r="H129" i="1"/>
  <c r="J129" i="1"/>
  <c r="C216" i="1"/>
  <c r="C232" i="1"/>
  <c r="D222" i="1"/>
  <c r="D15" i="2" s="1"/>
  <c r="AN10" i="1"/>
  <c r="AO10" i="1"/>
  <c r="AP10" i="1"/>
  <c r="AQ10" i="1"/>
  <c r="D12" i="1"/>
  <c r="E12" i="1"/>
  <c r="H12" i="1"/>
  <c r="J12" i="1"/>
  <c r="K12" i="1"/>
  <c r="L12" i="1"/>
  <c r="M12" i="1"/>
  <c r="N12" i="1"/>
  <c r="O12" i="1"/>
  <c r="P12" i="1"/>
  <c r="Q12" i="1"/>
  <c r="R12" i="1"/>
  <c r="S12" i="1"/>
  <c r="V12" i="1"/>
  <c r="W12" i="1"/>
  <c r="I14" i="1"/>
  <c r="AP14" i="1"/>
  <c r="I15" i="1"/>
  <c r="AP15" i="1"/>
  <c r="I16" i="1"/>
  <c r="AP16" i="1"/>
  <c r="I17" i="1"/>
  <c r="D18" i="1"/>
  <c r="E18" i="1"/>
  <c r="H18" i="1"/>
  <c r="J18" i="1"/>
  <c r="K18" i="1"/>
  <c r="L18" i="1"/>
  <c r="M18" i="1"/>
  <c r="N18" i="1"/>
  <c r="O18" i="1"/>
  <c r="P18" i="1"/>
  <c r="Q18" i="1"/>
  <c r="R18" i="1"/>
  <c r="S18" i="1"/>
  <c r="V18" i="1"/>
  <c r="W18" i="1"/>
  <c r="I19" i="1"/>
  <c r="I20" i="1"/>
  <c r="I21" i="1"/>
  <c r="AB21" i="1"/>
  <c r="AC21" i="1"/>
  <c r="AO21" i="1"/>
  <c r="AP21" i="1"/>
  <c r="I22" i="1"/>
  <c r="AB22" i="1"/>
  <c r="AC22" i="1"/>
  <c r="AO22" i="1"/>
  <c r="AP22" i="1"/>
  <c r="I23" i="1"/>
  <c r="AB23" i="1"/>
  <c r="AC23" i="1"/>
  <c r="AO23" i="1"/>
  <c r="AP23" i="1"/>
  <c r="D24" i="1"/>
  <c r="E24" i="1"/>
  <c r="H24" i="1"/>
  <c r="J24" i="1"/>
  <c r="K24" i="1"/>
  <c r="L24" i="1"/>
  <c r="M24" i="1"/>
  <c r="N24" i="1"/>
  <c r="O24" i="1"/>
  <c r="P24" i="1"/>
  <c r="Q24" i="1"/>
  <c r="R24" i="1"/>
  <c r="S24" i="1"/>
  <c r="V24" i="1"/>
  <c r="W24" i="1"/>
  <c r="I25" i="1"/>
  <c r="I26" i="1"/>
  <c r="I27" i="1"/>
  <c r="I28" i="1"/>
  <c r="I29" i="1"/>
  <c r="D30" i="1"/>
  <c r="E30" i="1"/>
  <c r="H30" i="1"/>
  <c r="J30" i="1"/>
  <c r="K30" i="1"/>
  <c r="L30" i="1"/>
  <c r="M30" i="1"/>
  <c r="N30" i="1"/>
  <c r="O30" i="1"/>
  <c r="P30" i="1"/>
  <c r="Q30" i="1"/>
  <c r="R30" i="1"/>
  <c r="S30" i="1"/>
  <c r="V30" i="1"/>
  <c r="W30" i="1"/>
  <c r="I31" i="1"/>
  <c r="I32" i="1"/>
  <c r="AO32" i="1"/>
  <c r="AP32" i="1"/>
  <c r="I33" i="1"/>
  <c r="AO33" i="1"/>
  <c r="AP33" i="1"/>
  <c r="I34" i="1"/>
  <c r="AO34" i="1"/>
  <c r="AP34" i="1"/>
  <c r="I35" i="1"/>
  <c r="D36" i="1"/>
  <c r="E36" i="1"/>
  <c r="H36" i="1"/>
  <c r="J36" i="1"/>
  <c r="K36" i="1"/>
  <c r="L36" i="1"/>
  <c r="M36" i="1"/>
  <c r="N36" i="1"/>
  <c r="O36" i="1"/>
  <c r="P36" i="1"/>
  <c r="Q36" i="1"/>
  <c r="R36" i="1"/>
  <c r="S36" i="1"/>
  <c r="V36" i="1"/>
  <c r="W36" i="1"/>
  <c r="I38" i="1"/>
  <c r="I39" i="1"/>
  <c r="I40" i="1"/>
  <c r="AO40" i="1"/>
  <c r="AP40" i="1"/>
  <c r="I41" i="1"/>
  <c r="C42" i="1"/>
  <c r="D42" i="1"/>
  <c r="E42" i="1"/>
  <c r="H42" i="1"/>
  <c r="J42" i="1"/>
  <c r="K42" i="1"/>
  <c r="L42" i="1"/>
  <c r="M42" i="1"/>
  <c r="N42" i="1"/>
  <c r="O42" i="1"/>
  <c r="P42" i="1"/>
  <c r="Q42" i="1"/>
  <c r="R42" i="1"/>
  <c r="S42" i="1"/>
  <c r="V42" i="1"/>
  <c r="W42" i="1"/>
  <c r="AE42" i="1"/>
  <c r="AF42" i="1"/>
  <c r="AP42" i="1" s="1"/>
  <c r="I43" i="1"/>
  <c r="AB43" i="1"/>
  <c r="AC43" i="1"/>
  <c r="AO43" i="1"/>
  <c r="AP43" i="1"/>
  <c r="AB44" i="1"/>
  <c r="AC44" i="1"/>
  <c r="AO44" i="1"/>
  <c r="AP44" i="1"/>
  <c r="J46" i="1"/>
  <c r="K46" i="1"/>
  <c r="L46" i="1"/>
  <c r="M46" i="1"/>
  <c r="N46" i="1"/>
  <c r="O46" i="1"/>
  <c r="P46" i="1"/>
  <c r="Q46" i="1"/>
  <c r="R46" i="1"/>
  <c r="S46" i="1"/>
  <c r="V46" i="1"/>
  <c r="W46" i="1"/>
  <c r="I47" i="1"/>
  <c r="I48" i="1"/>
  <c r="AO48" i="1"/>
  <c r="AP48" i="1"/>
  <c r="AO50" i="1"/>
  <c r="AP50" i="1"/>
  <c r="D52" i="1"/>
  <c r="E52" i="1"/>
  <c r="H52" i="1"/>
  <c r="J52" i="1"/>
  <c r="K52" i="1"/>
  <c r="L52" i="1"/>
  <c r="M52" i="1"/>
  <c r="N52" i="1"/>
  <c r="O52" i="1"/>
  <c r="P52" i="1"/>
  <c r="Q52" i="1"/>
  <c r="R52" i="1"/>
  <c r="S52" i="1"/>
  <c r="S66" i="1"/>
  <c r="V52" i="1"/>
  <c r="W52" i="1"/>
  <c r="I53" i="1"/>
  <c r="I54" i="1"/>
  <c r="I55" i="1"/>
  <c r="I56" i="1"/>
  <c r="I57" i="1"/>
  <c r="AB57" i="1"/>
  <c r="AC57" i="1"/>
  <c r="AO57" i="1"/>
  <c r="AP57" i="1"/>
  <c r="D58" i="1"/>
  <c r="E58" i="1"/>
  <c r="H58" i="1"/>
  <c r="J58" i="1"/>
  <c r="J87" i="1"/>
  <c r="K58" i="1"/>
  <c r="L58" i="1"/>
  <c r="M58" i="1"/>
  <c r="N58" i="1"/>
  <c r="O58" i="1"/>
  <c r="P58" i="1"/>
  <c r="Q58" i="1"/>
  <c r="R58" i="1"/>
  <c r="S58" i="1"/>
  <c r="V58" i="1"/>
  <c r="W58" i="1"/>
  <c r="I59" i="1"/>
  <c r="I60" i="1"/>
  <c r="I61" i="1"/>
  <c r="I62" i="1"/>
  <c r="I63" i="1"/>
  <c r="AO63" i="1"/>
  <c r="AP63" i="1"/>
  <c r="I64" i="1"/>
  <c r="I65" i="1"/>
  <c r="D66" i="1"/>
  <c r="E66" i="1"/>
  <c r="H66" i="1"/>
  <c r="J66" i="1"/>
  <c r="K66" i="1"/>
  <c r="L66" i="1"/>
  <c r="N66" i="1"/>
  <c r="O66" i="1"/>
  <c r="P66" i="1"/>
  <c r="Q66" i="1"/>
  <c r="R66" i="1"/>
  <c r="V66" i="1"/>
  <c r="W66" i="1"/>
  <c r="I67" i="1"/>
  <c r="AB67" i="1"/>
  <c r="AC67" i="1"/>
  <c r="AO67" i="1"/>
  <c r="AP67" i="1"/>
  <c r="I69" i="1"/>
  <c r="AO69" i="1"/>
  <c r="AP69" i="1"/>
  <c r="I70" i="1"/>
  <c r="I71" i="1"/>
  <c r="I72" i="1"/>
  <c r="I73" i="1"/>
  <c r="D74" i="1"/>
  <c r="E74" i="1"/>
  <c r="H74" i="1"/>
  <c r="J74" i="1"/>
  <c r="K74" i="1"/>
  <c r="L74" i="1"/>
  <c r="M74" i="1"/>
  <c r="N74" i="1"/>
  <c r="O74" i="1"/>
  <c r="P74" i="1"/>
  <c r="Q74" i="1"/>
  <c r="R74" i="1"/>
  <c r="S74" i="1"/>
  <c r="V74" i="1"/>
  <c r="W74" i="1"/>
  <c r="I75" i="1"/>
  <c r="I76" i="1"/>
  <c r="I77" i="1"/>
  <c r="I78" i="1"/>
  <c r="D79" i="1"/>
  <c r="E79" i="1"/>
  <c r="H79" i="1"/>
  <c r="J79" i="1"/>
  <c r="K79" i="1"/>
  <c r="L79" i="1"/>
  <c r="M79" i="1"/>
  <c r="N79" i="1"/>
  <c r="O79" i="1"/>
  <c r="O83" i="1"/>
  <c r="O87" i="1"/>
  <c r="P79" i="1"/>
  <c r="Q79" i="1"/>
  <c r="V79" i="1"/>
  <c r="W79" i="1"/>
  <c r="I80" i="1"/>
  <c r="I81" i="1"/>
  <c r="AB81" i="1"/>
  <c r="AC81" i="1"/>
  <c r="AO81" i="1"/>
  <c r="AP81" i="1"/>
  <c r="I82" i="1"/>
  <c r="AB82" i="1"/>
  <c r="AC82" i="1"/>
  <c r="AO82" i="1"/>
  <c r="AP82" i="1"/>
  <c r="D83" i="1"/>
  <c r="E83" i="1"/>
  <c r="H83" i="1"/>
  <c r="J83" i="1"/>
  <c r="K83" i="1"/>
  <c r="L83" i="1"/>
  <c r="M83" i="1"/>
  <c r="N83" i="1"/>
  <c r="P83" i="1"/>
  <c r="Q83" i="1"/>
  <c r="R83" i="1"/>
  <c r="S83" i="1"/>
  <c r="V83" i="1"/>
  <c r="W83" i="1"/>
  <c r="I84" i="1"/>
  <c r="I85" i="1"/>
  <c r="I86" i="1"/>
  <c r="D87" i="1"/>
  <c r="E87" i="1"/>
  <c r="H87" i="1"/>
  <c r="K87" i="1"/>
  <c r="L87" i="1"/>
  <c r="M87" i="1"/>
  <c r="N87" i="1"/>
  <c r="P87" i="1"/>
  <c r="Q87" i="1"/>
  <c r="R87" i="1"/>
  <c r="S87" i="1"/>
  <c r="V87" i="1"/>
  <c r="W87" i="1"/>
  <c r="I88" i="1"/>
  <c r="AB88" i="1"/>
  <c r="AC88" i="1"/>
  <c r="AO88" i="1"/>
  <c r="AP88" i="1"/>
  <c r="I89" i="1"/>
  <c r="AB89" i="1"/>
  <c r="AC89" i="1"/>
  <c r="AO89" i="1"/>
  <c r="AP89" i="1"/>
  <c r="I90" i="1"/>
  <c r="AB90" i="1"/>
  <c r="AC90" i="1"/>
  <c r="AO90" i="1"/>
  <c r="AP90" i="1"/>
  <c r="I91" i="1"/>
  <c r="AB91" i="1"/>
  <c r="AC91" i="1"/>
  <c r="AO91" i="1"/>
  <c r="AP91" i="1"/>
  <c r="I92" i="1"/>
  <c r="I93" i="1"/>
  <c r="I94" i="1"/>
  <c r="I95" i="1"/>
  <c r="I96" i="1"/>
  <c r="C97" i="1"/>
  <c r="D97" i="1"/>
  <c r="E97" i="1"/>
  <c r="H97" i="1"/>
  <c r="J97" i="1"/>
  <c r="K97" i="1"/>
  <c r="L97" i="1"/>
  <c r="M97" i="1"/>
  <c r="N97" i="1"/>
  <c r="O97" i="1"/>
  <c r="P97" i="1"/>
  <c r="Q97" i="1"/>
  <c r="R97" i="1"/>
  <c r="S97" i="1"/>
  <c r="V97" i="1"/>
  <c r="W97" i="1"/>
  <c r="AE97" i="1"/>
  <c r="AO97" i="1" s="1"/>
  <c r="AF97" i="1"/>
  <c r="AP97" i="1" s="1"/>
  <c r="I98" i="1"/>
  <c r="AC98" i="1"/>
  <c r="AO98" i="1"/>
  <c r="AP98" i="1"/>
  <c r="I99" i="1"/>
  <c r="AC99" i="1"/>
  <c r="AO99" i="1"/>
  <c r="AP99" i="1"/>
  <c r="I100" i="1"/>
  <c r="AC100" i="1"/>
  <c r="AO100" i="1"/>
  <c r="AP100" i="1"/>
  <c r="I101" i="1"/>
  <c r="AC101" i="1"/>
  <c r="AO101" i="1"/>
  <c r="AP101" i="1"/>
  <c r="D102" i="1"/>
  <c r="E102" i="1"/>
  <c r="H102" i="1"/>
  <c r="J102" i="1"/>
  <c r="K102" i="1"/>
  <c r="L102" i="1"/>
  <c r="M102" i="1"/>
  <c r="N102" i="1"/>
  <c r="O102" i="1"/>
  <c r="P102" i="1"/>
  <c r="Q102" i="1"/>
  <c r="R102" i="1"/>
  <c r="S102" i="1"/>
  <c r="V102" i="1"/>
  <c r="W102" i="1"/>
  <c r="I103" i="1"/>
  <c r="AB103" i="1"/>
  <c r="AC103" i="1"/>
  <c r="AO103" i="1"/>
  <c r="AP103" i="1"/>
  <c r="I104" i="1"/>
  <c r="AO104" i="1"/>
  <c r="AP104" i="1"/>
  <c r="I105" i="1"/>
  <c r="AO105" i="1"/>
  <c r="AP105" i="1"/>
  <c r="I106" i="1"/>
  <c r="AO106" i="1"/>
  <c r="AP106" i="1"/>
  <c r="I107" i="1"/>
  <c r="I108" i="1"/>
  <c r="AO108" i="1"/>
  <c r="AP108" i="1"/>
  <c r="D110" i="1"/>
  <c r="E110" i="1"/>
  <c r="H110" i="1"/>
  <c r="J110" i="1"/>
  <c r="K110" i="1"/>
  <c r="L110" i="1"/>
  <c r="L137" i="1"/>
  <c r="L129" i="1"/>
  <c r="M110" i="1"/>
  <c r="N110" i="1"/>
  <c r="N129" i="1"/>
  <c r="O110" i="1"/>
  <c r="P110" i="1"/>
  <c r="P129" i="1"/>
  <c r="Q110" i="1"/>
  <c r="R110" i="1"/>
  <c r="R129" i="1"/>
  <c r="S110" i="1"/>
  <c r="V110" i="1"/>
  <c r="V129" i="1"/>
  <c r="W110" i="1"/>
  <c r="I111" i="1"/>
  <c r="I112" i="1"/>
  <c r="I113" i="1"/>
  <c r="AO113" i="1"/>
  <c r="AP113" i="1"/>
  <c r="I114" i="1"/>
  <c r="I115" i="1"/>
  <c r="D116" i="1"/>
  <c r="E116" i="1"/>
  <c r="H116" i="1"/>
  <c r="J116" i="1"/>
  <c r="K116" i="1"/>
  <c r="L116" i="1"/>
  <c r="M116" i="1"/>
  <c r="M129" i="1"/>
  <c r="M137" i="1"/>
  <c r="N116" i="1"/>
  <c r="O116" i="1"/>
  <c r="P116" i="1"/>
  <c r="Q116" i="1"/>
  <c r="R116" i="1"/>
  <c r="S116" i="1"/>
  <c r="V116" i="1"/>
  <c r="W116" i="1"/>
  <c r="I117" i="1"/>
  <c r="AB117" i="1"/>
  <c r="AC117" i="1"/>
  <c r="AO117" i="1"/>
  <c r="AP117" i="1"/>
  <c r="I118" i="1"/>
  <c r="AB118" i="1"/>
  <c r="AC118" i="1"/>
  <c r="AO118" i="1"/>
  <c r="AP118" i="1"/>
  <c r="I119" i="1"/>
  <c r="I120" i="1"/>
  <c r="AB120" i="1"/>
  <c r="AC120" i="1"/>
  <c r="AO120" i="1"/>
  <c r="AP120" i="1"/>
  <c r="D121" i="1"/>
  <c r="E121" i="1"/>
  <c r="H121" i="1"/>
  <c r="J121" i="1"/>
  <c r="K121" i="1"/>
  <c r="K129" i="1"/>
  <c r="L121" i="1"/>
  <c r="M121" i="1"/>
  <c r="N121" i="1"/>
  <c r="O121" i="1"/>
  <c r="P121" i="1"/>
  <c r="Q121" i="1"/>
  <c r="R121" i="1"/>
  <c r="S121" i="1"/>
  <c r="S129" i="1"/>
  <c r="V121" i="1"/>
  <c r="W121" i="1"/>
  <c r="I123" i="1"/>
  <c r="AO123" i="1"/>
  <c r="AP123" i="1"/>
  <c r="AI124" i="1"/>
  <c r="AN124" i="1"/>
  <c r="AO124" i="1"/>
  <c r="AP124" i="1"/>
  <c r="I125" i="1"/>
  <c r="I126" i="1"/>
  <c r="AO126" i="1"/>
  <c r="AP126" i="1"/>
  <c r="I127" i="1"/>
  <c r="AO127" i="1"/>
  <c r="AP127" i="1"/>
  <c r="I128" i="1"/>
  <c r="AB128" i="1"/>
  <c r="AC128" i="1"/>
  <c r="AO128" i="1"/>
  <c r="AP128" i="1"/>
  <c r="O129" i="1"/>
  <c r="Q129" i="1"/>
  <c r="W129" i="1"/>
  <c r="I130" i="1"/>
  <c r="I131" i="1"/>
  <c r="C132" i="1"/>
  <c r="I132" i="1" s="1"/>
  <c r="E132" i="1"/>
  <c r="H132" i="1"/>
  <c r="AN132" i="1"/>
  <c r="AO132" i="1"/>
  <c r="AP132" i="1"/>
  <c r="AQ132" i="1"/>
  <c r="I133" i="1"/>
  <c r="AB133" i="1"/>
  <c r="AC133" i="1"/>
  <c r="AO133" i="1"/>
  <c r="AP133" i="1"/>
  <c r="I134" i="1"/>
  <c r="AB134" i="1"/>
  <c r="AC134" i="1"/>
  <c r="AO134" i="1"/>
  <c r="AP134" i="1"/>
  <c r="I135" i="1"/>
  <c r="AB135" i="1"/>
  <c r="AC135" i="1"/>
  <c r="AO135" i="1"/>
  <c r="AP135" i="1"/>
  <c r="I136" i="1"/>
  <c r="AB136" i="1"/>
  <c r="AC136" i="1"/>
  <c r="AO136" i="1"/>
  <c r="AP136" i="1"/>
  <c r="D137" i="1"/>
  <c r="E137" i="1"/>
  <c r="H137" i="1"/>
  <c r="J137" i="1"/>
  <c r="K137" i="1"/>
  <c r="N137" i="1"/>
  <c r="O137" i="1"/>
  <c r="P137" i="1"/>
  <c r="Q137" i="1"/>
  <c r="R137" i="1"/>
  <c r="S137" i="1"/>
  <c r="V137" i="1"/>
  <c r="W137" i="1"/>
  <c r="I138" i="1"/>
  <c r="I139" i="1"/>
  <c r="AO139" i="1"/>
  <c r="AP139" i="1"/>
  <c r="I140" i="1"/>
  <c r="I141" i="1"/>
  <c r="I142" i="1"/>
  <c r="I143" i="1"/>
  <c r="I144" i="1"/>
  <c r="I145" i="1"/>
  <c r="C147" i="1"/>
  <c r="D147" i="1"/>
  <c r="E147" i="1"/>
  <c r="H147" i="1"/>
  <c r="J147" i="1"/>
  <c r="K147" i="1"/>
  <c r="L147" i="1"/>
  <c r="M147" i="1"/>
  <c r="N147" i="1"/>
  <c r="O147" i="1"/>
  <c r="P147" i="1"/>
  <c r="Q147" i="1"/>
  <c r="R147" i="1"/>
  <c r="S147" i="1"/>
  <c r="V147" i="1"/>
  <c r="W147" i="1"/>
  <c r="AC147" i="1"/>
  <c r="AE147" i="1"/>
  <c r="AO147" i="1" s="1"/>
  <c r="AF147" i="1"/>
  <c r="AL147" i="1" s="1"/>
  <c r="AI147" i="1"/>
  <c r="I148" i="1"/>
  <c r="AD148" i="1"/>
  <c r="AL148" i="1"/>
  <c r="AO148" i="1"/>
  <c r="AP148" i="1"/>
  <c r="AQ148" i="1"/>
  <c r="I149" i="1"/>
  <c r="AD149" i="1"/>
  <c r="AJ149" i="1" s="1"/>
  <c r="AL149" i="1"/>
  <c r="AO149" i="1"/>
  <c r="AP149" i="1"/>
  <c r="AQ149" i="1"/>
  <c r="I150" i="1"/>
  <c r="AD150" i="1"/>
  <c r="AL150" i="1"/>
  <c r="AO150" i="1"/>
  <c r="AP150" i="1"/>
  <c r="AQ150" i="1"/>
  <c r="I151" i="1"/>
  <c r="AD151" i="1"/>
  <c r="AJ151" i="1" s="1"/>
  <c r="AL151" i="1"/>
  <c r="AO151" i="1"/>
  <c r="AP151" i="1"/>
  <c r="AQ151" i="1"/>
  <c r="C152" i="1"/>
  <c r="D152" i="1"/>
  <c r="E152" i="1"/>
  <c r="H152" i="1"/>
  <c r="J152" i="1"/>
  <c r="K152" i="1"/>
  <c r="L152" i="1"/>
  <c r="M152" i="1"/>
  <c r="N152" i="1"/>
  <c r="O152" i="1"/>
  <c r="P152" i="1"/>
  <c r="Q152" i="1"/>
  <c r="R152" i="1"/>
  <c r="S152" i="1"/>
  <c r="V152" i="1"/>
  <c r="W152" i="1"/>
  <c r="AC152" i="1"/>
  <c r="AE152" i="1"/>
  <c r="AO152" i="1" s="1"/>
  <c r="AF152" i="1"/>
  <c r="AL152" i="1" s="1"/>
  <c r="AI152" i="1"/>
  <c r="I153" i="1"/>
  <c r="AD153" i="1"/>
  <c r="AJ153" i="1" s="1"/>
  <c r="AL153" i="1"/>
  <c r="AO153" i="1"/>
  <c r="AP153" i="1"/>
  <c r="AQ153" i="1"/>
  <c r="I154" i="1"/>
  <c r="AD154" i="1"/>
  <c r="AN154" i="1" s="1"/>
  <c r="AL154" i="1"/>
  <c r="AO154" i="1"/>
  <c r="AP154" i="1"/>
  <c r="AQ154" i="1"/>
  <c r="I155" i="1"/>
  <c r="AD155" i="1"/>
  <c r="AN155" i="1" s="1"/>
  <c r="AL155" i="1"/>
  <c r="AO155" i="1"/>
  <c r="AP155" i="1"/>
  <c r="AQ155" i="1"/>
  <c r="I156" i="1"/>
  <c r="AD156" i="1"/>
  <c r="AN156" i="1" s="1"/>
  <c r="AL156" i="1"/>
  <c r="AO156" i="1"/>
  <c r="AP156" i="1"/>
  <c r="AQ156" i="1"/>
  <c r="I157" i="1"/>
  <c r="AD157" i="1"/>
  <c r="AL157" i="1"/>
  <c r="AO157" i="1"/>
  <c r="AP157" i="1"/>
  <c r="AQ157" i="1"/>
  <c r="I158" i="1"/>
  <c r="AD158" i="1"/>
  <c r="AJ158" i="1" s="1"/>
  <c r="AL158" i="1"/>
  <c r="AO158" i="1"/>
  <c r="AP158" i="1"/>
  <c r="AQ158" i="1"/>
  <c r="I159" i="1"/>
  <c r="AD159" i="1"/>
  <c r="AJ159" i="1" s="1"/>
  <c r="AL159" i="1"/>
  <c r="AO159" i="1"/>
  <c r="AP159" i="1"/>
  <c r="AQ159" i="1"/>
  <c r="I160" i="1"/>
  <c r="AD160" i="1"/>
  <c r="AJ160" i="1" s="1"/>
  <c r="AL160" i="1"/>
  <c r="AO160" i="1"/>
  <c r="AP160" i="1"/>
  <c r="AQ160" i="1"/>
  <c r="C161" i="1"/>
  <c r="D161" i="1"/>
  <c r="E161" i="1"/>
  <c r="H161" i="1"/>
  <c r="J161" i="1"/>
  <c r="K161" i="1"/>
  <c r="L161" i="1"/>
  <c r="M161" i="1"/>
  <c r="N161" i="1"/>
  <c r="O161" i="1"/>
  <c r="P161" i="1"/>
  <c r="Q161" i="1"/>
  <c r="R161" i="1"/>
  <c r="S161" i="1"/>
  <c r="V161" i="1"/>
  <c r="W161" i="1"/>
  <c r="AC161" i="1"/>
  <c r="AE161" i="1"/>
  <c r="AO161" i="1" s="1"/>
  <c r="AF161" i="1"/>
  <c r="AI161" i="1"/>
  <c r="I162" i="1"/>
  <c r="AD162" i="1"/>
  <c r="AJ162" i="1" s="1"/>
  <c r="AL162" i="1"/>
  <c r="AO162" i="1"/>
  <c r="AP162" i="1"/>
  <c r="AQ162" i="1"/>
  <c r="I163" i="1"/>
  <c r="AD163" i="1"/>
  <c r="AN163" i="1" s="1"/>
  <c r="AL163" i="1"/>
  <c r="AO163" i="1"/>
  <c r="AP163" i="1"/>
  <c r="AQ163" i="1"/>
  <c r="C164" i="1"/>
  <c r="D164" i="1"/>
  <c r="E164" i="1"/>
  <c r="H164" i="1"/>
  <c r="J164" i="1"/>
  <c r="K164" i="1"/>
  <c r="L164" i="1"/>
  <c r="M164" i="1"/>
  <c r="N164" i="1"/>
  <c r="O164" i="1"/>
  <c r="P164" i="1"/>
  <c r="Q164" i="1"/>
  <c r="R164" i="1"/>
  <c r="S164" i="1"/>
  <c r="V164" i="1"/>
  <c r="W164" i="1"/>
  <c r="AC164" i="1"/>
  <c r="AE164" i="1"/>
  <c r="AO164" i="1" s="1"/>
  <c r="AF164" i="1"/>
  <c r="AP164" i="1" s="1"/>
  <c r="AI164" i="1"/>
  <c r="I165" i="1"/>
  <c r="AD165" i="1"/>
  <c r="AJ165" i="1" s="1"/>
  <c r="AL165" i="1"/>
  <c r="AO165" i="1"/>
  <c r="AP165" i="1"/>
  <c r="AQ165" i="1"/>
  <c r="I166" i="1"/>
  <c r="AD166" i="1"/>
  <c r="AN166" i="1" s="1"/>
  <c r="AL166" i="1"/>
  <c r="AO166" i="1"/>
  <c r="AP166" i="1"/>
  <c r="AQ166" i="1"/>
  <c r="I167" i="1"/>
  <c r="AD167" i="1"/>
  <c r="AN167" i="1" s="1"/>
  <c r="AL167" i="1"/>
  <c r="AO167" i="1"/>
  <c r="AP167" i="1"/>
  <c r="AQ167" i="1"/>
  <c r="I168" i="1"/>
  <c r="AD168" i="1"/>
  <c r="AL168" i="1"/>
  <c r="AO168" i="1"/>
  <c r="AP168" i="1"/>
  <c r="AQ168" i="1"/>
  <c r="I169" i="1"/>
  <c r="AD169" i="1"/>
  <c r="AN169" i="1" s="1"/>
  <c r="AL169" i="1"/>
  <c r="AO169" i="1"/>
  <c r="AP169" i="1"/>
  <c r="AQ169" i="1"/>
  <c r="C171" i="1"/>
  <c r="D171" i="1"/>
  <c r="E171" i="1"/>
  <c r="H171" i="1"/>
  <c r="J171" i="1"/>
  <c r="K171" i="1"/>
  <c r="L171" i="1"/>
  <c r="M171" i="1"/>
  <c r="N171" i="1"/>
  <c r="O171" i="1"/>
  <c r="P171" i="1"/>
  <c r="Q171" i="1"/>
  <c r="R171" i="1"/>
  <c r="S171" i="1"/>
  <c r="V171" i="1"/>
  <c r="W171" i="1"/>
  <c r="AC171" i="1"/>
  <c r="AE171" i="1"/>
  <c r="AF171" i="1"/>
  <c r="AP171" i="1" s="1"/>
  <c r="AI171" i="1"/>
  <c r="I172" i="1"/>
  <c r="AD172" i="1"/>
  <c r="AN172" i="1" s="1"/>
  <c r="AL172" i="1"/>
  <c r="AO172" i="1"/>
  <c r="AP172" i="1"/>
  <c r="AQ172" i="1"/>
  <c r="I173" i="1"/>
  <c r="AD173" i="1"/>
  <c r="AN173" i="1" s="1"/>
  <c r="AL173" i="1"/>
  <c r="AO173" i="1"/>
  <c r="AP173" i="1"/>
  <c r="AQ173" i="1"/>
  <c r="I174" i="1"/>
  <c r="AD174" i="1"/>
  <c r="AJ174" i="1" s="1"/>
  <c r="AL174" i="1"/>
  <c r="AO174" i="1"/>
  <c r="AP174" i="1"/>
  <c r="AQ174" i="1"/>
  <c r="I175" i="1"/>
  <c r="AD175" i="1"/>
  <c r="AJ175" i="1" s="1"/>
  <c r="AL175" i="1"/>
  <c r="AO175" i="1"/>
  <c r="AP175" i="1"/>
  <c r="AQ175" i="1"/>
  <c r="I176" i="1"/>
  <c r="AD176" i="1"/>
  <c r="AN176" i="1" s="1"/>
  <c r="AL176" i="1"/>
  <c r="AO176" i="1"/>
  <c r="AP176" i="1"/>
  <c r="AQ176" i="1"/>
  <c r="I177" i="1"/>
  <c r="AD177" i="1"/>
  <c r="AJ177" i="1" s="1"/>
  <c r="AL177" i="1"/>
  <c r="AO177" i="1"/>
  <c r="AP177" i="1"/>
  <c r="AQ177" i="1"/>
  <c r="I178" i="1"/>
  <c r="AD178" i="1"/>
  <c r="AJ178" i="1" s="1"/>
  <c r="AL178" i="1"/>
  <c r="AO178" i="1"/>
  <c r="AP178" i="1"/>
  <c r="AQ178" i="1"/>
  <c r="I179" i="1"/>
  <c r="AD179" i="1"/>
  <c r="AN179" i="1" s="1"/>
  <c r="AL179" i="1"/>
  <c r="AO179" i="1"/>
  <c r="AP179" i="1"/>
  <c r="AQ179" i="1"/>
  <c r="C180" i="1"/>
  <c r="D180" i="1"/>
  <c r="E180" i="1"/>
  <c r="H180" i="1"/>
  <c r="J180" i="1"/>
  <c r="K180" i="1"/>
  <c r="L180" i="1"/>
  <c r="M180" i="1"/>
  <c r="N180" i="1"/>
  <c r="O180" i="1"/>
  <c r="P180" i="1"/>
  <c r="Q180" i="1"/>
  <c r="R180" i="1"/>
  <c r="S180" i="1"/>
  <c r="V180" i="1"/>
  <c r="W180" i="1"/>
  <c r="AC180" i="1"/>
  <c r="AE180" i="1"/>
  <c r="AO180" i="1" s="1"/>
  <c r="AF180" i="1"/>
  <c r="AI180" i="1"/>
  <c r="I181" i="1"/>
  <c r="AD181" i="1"/>
  <c r="AL181" i="1"/>
  <c r="AO181" i="1"/>
  <c r="AP181" i="1"/>
  <c r="AQ181" i="1"/>
  <c r="I182" i="1"/>
  <c r="AD182" i="1"/>
  <c r="AJ182" i="1" s="1"/>
  <c r="AL182" i="1"/>
  <c r="AO182" i="1"/>
  <c r="AP182" i="1"/>
  <c r="AQ182" i="1"/>
  <c r="I183" i="1"/>
  <c r="AD183" i="1"/>
  <c r="AL183" i="1"/>
  <c r="AO183" i="1"/>
  <c r="AP183" i="1"/>
  <c r="AQ183" i="1"/>
  <c r="I184" i="1"/>
  <c r="AD184" i="1"/>
  <c r="AN184" i="1" s="1"/>
  <c r="AL184" i="1"/>
  <c r="AO184" i="1"/>
  <c r="AP184" i="1"/>
  <c r="AQ184" i="1"/>
  <c r="I185" i="1"/>
  <c r="AD185" i="1"/>
  <c r="AL185" i="1"/>
  <c r="AO185" i="1"/>
  <c r="AP185" i="1"/>
  <c r="AQ185" i="1"/>
  <c r="I186" i="1"/>
  <c r="AD186" i="1"/>
  <c r="AJ186" i="1" s="1"/>
  <c r="AL186" i="1"/>
  <c r="AO186" i="1"/>
  <c r="AP186" i="1"/>
  <c r="AQ186" i="1"/>
  <c r="I187" i="1"/>
  <c r="AD187" i="1"/>
  <c r="AN187" i="1" s="1"/>
  <c r="AL187" i="1"/>
  <c r="AO187" i="1"/>
  <c r="AP187" i="1"/>
  <c r="AQ187" i="1"/>
  <c r="I188" i="1"/>
  <c r="AD188" i="1"/>
  <c r="AJ188" i="1" s="1"/>
  <c r="AL188" i="1"/>
  <c r="AO188" i="1"/>
  <c r="AP188" i="1"/>
  <c r="AQ188" i="1"/>
  <c r="C189" i="1"/>
  <c r="D189" i="1"/>
  <c r="E189" i="1"/>
  <c r="H189" i="1"/>
  <c r="J189" i="1"/>
  <c r="K189" i="1"/>
  <c r="L189" i="1"/>
  <c r="M189" i="1"/>
  <c r="N189" i="1"/>
  <c r="O189" i="1"/>
  <c r="P189" i="1"/>
  <c r="Q189" i="1"/>
  <c r="R189" i="1"/>
  <c r="S189" i="1"/>
  <c r="V189" i="1"/>
  <c r="W189" i="1"/>
  <c r="AC189" i="1"/>
  <c r="AE189" i="1"/>
  <c r="AO189" i="1" s="1"/>
  <c r="AF189" i="1"/>
  <c r="AL189" i="1" s="1"/>
  <c r="AI189" i="1"/>
  <c r="I190" i="1"/>
  <c r="AD190" i="1"/>
  <c r="AJ190" i="1" s="1"/>
  <c r="AL190" i="1"/>
  <c r="AO190" i="1"/>
  <c r="AP190" i="1"/>
  <c r="AQ190" i="1"/>
  <c r="I191" i="1"/>
  <c r="AD191" i="1"/>
  <c r="AJ191" i="1" s="1"/>
  <c r="AL191" i="1"/>
  <c r="AO191" i="1"/>
  <c r="AP191" i="1"/>
  <c r="AQ191" i="1"/>
  <c r="L193" i="1"/>
  <c r="D193" i="1"/>
  <c r="E193" i="1"/>
  <c r="H193" i="1"/>
  <c r="I194" i="1"/>
  <c r="I196" i="1"/>
  <c r="I197" i="1"/>
  <c r="I198" i="1"/>
  <c r="I199" i="1"/>
  <c r="I201" i="1"/>
  <c r="I195" i="1"/>
  <c r="J193" i="1"/>
  <c r="K193" i="1"/>
  <c r="M193" i="1"/>
  <c r="N193" i="1"/>
  <c r="O193" i="1"/>
  <c r="P193" i="1"/>
  <c r="Q193" i="1"/>
  <c r="R193" i="1"/>
  <c r="S193" i="1"/>
  <c r="V193" i="1"/>
  <c r="W193" i="1"/>
  <c r="I200" i="1"/>
  <c r="AO200" i="1"/>
  <c r="AP200" i="1"/>
  <c r="I202" i="1"/>
  <c r="AC202" i="1"/>
  <c r="C203" i="1"/>
  <c r="D203" i="1"/>
  <c r="E203" i="1"/>
  <c r="H203" i="1"/>
  <c r="J203" i="1"/>
  <c r="K203" i="1"/>
  <c r="L203" i="1"/>
  <c r="M203" i="1"/>
  <c r="N203" i="1"/>
  <c r="O203" i="1"/>
  <c r="P203" i="1"/>
  <c r="Q203" i="1"/>
  <c r="R203" i="1"/>
  <c r="S203" i="1"/>
  <c r="V203" i="1"/>
  <c r="W203" i="1"/>
  <c r="AB203" i="1"/>
  <c r="AC203" i="1"/>
  <c r="AE203" i="1"/>
  <c r="AO203" i="1" s="1"/>
  <c r="AF203" i="1"/>
  <c r="AP203" i="1" s="1"/>
  <c r="AJ203" i="1"/>
  <c r="AL203" i="1"/>
  <c r="I204" i="1"/>
  <c r="AD204" i="1"/>
  <c r="AN204" i="1" s="1"/>
  <c r="AO204" i="1"/>
  <c r="AP204" i="1"/>
  <c r="AQ204" i="1"/>
  <c r="I205" i="1"/>
  <c r="AD205" i="1"/>
  <c r="AN205" i="1" s="1"/>
  <c r="AO205" i="1"/>
  <c r="AP205" i="1"/>
  <c r="AQ205" i="1"/>
  <c r="I206" i="1"/>
  <c r="AD206" i="1"/>
  <c r="AN206" i="1" s="1"/>
  <c r="AO206" i="1"/>
  <c r="AP206" i="1"/>
  <c r="AQ206" i="1"/>
  <c r="I207" i="1"/>
  <c r="AD207" i="1"/>
  <c r="AN207" i="1" s="1"/>
  <c r="AO207" i="1"/>
  <c r="AP207" i="1"/>
  <c r="AQ207" i="1"/>
  <c r="I208" i="1"/>
  <c r="AD208" i="1"/>
  <c r="AN208" i="1" s="1"/>
  <c r="AO208" i="1"/>
  <c r="AP208" i="1"/>
  <c r="AQ208" i="1"/>
  <c r="I209" i="1"/>
  <c r="AD209" i="1"/>
  <c r="AN209" i="1" s="1"/>
  <c r="AO209" i="1"/>
  <c r="AP209" i="1"/>
  <c r="AQ209" i="1"/>
  <c r="I210" i="1"/>
  <c r="AD210" i="1" s="1"/>
  <c r="AI210" i="1" s="1"/>
  <c r="AV210" i="1" s="1"/>
  <c r="AW210" i="1" s="1"/>
  <c r="AO210" i="1"/>
  <c r="AP210" i="1"/>
  <c r="I211" i="1"/>
  <c r="AD211" i="1"/>
  <c r="AN211" i="1" s="1"/>
  <c r="AO211" i="1"/>
  <c r="AP211" i="1"/>
  <c r="AQ211" i="1"/>
  <c r="C212" i="1"/>
  <c r="D212" i="1"/>
  <c r="E212" i="1"/>
  <c r="H212" i="1"/>
  <c r="J212" i="1"/>
  <c r="K212" i="1"/>
  <c r="L212" i="1"/>
  <c r="M212" i="1"/>
  <c r="N212" i="1"/>
  <c r="O212" i="1"/>
  <c r="P212" i="1"/>
  <c r="Q212" i="1"/>
  <c r="R212" i="1"/>
  <c r="S212" i="1"/>
  <c r="V212" i="1"/>
  <c r="W212" i="1"/>
  <c r="AB212" i="1"/>
  <c r="AC212" i="1"/>
  <c r="AE212" i="1"/>
  <c r="AO212" i="1" s="1"/>
  <c r="AF212" i="1"/>
  <c r="AP212" i="1" s="1"/>
  <c r="AI212" i="1"/>
  <c r="AJ212" i="1"/>
  <c r="AL212" i="1"/>
  <c r="I213" i="1"/>
  <c r="AD213" i="1"/>
  <c r="AO213" i="1"/>
  <c r="AP213" i="1"/>
  <c r="AQ213" i="1"/>
  <c r="I214" i="1"/>
  <c r="AD214" i="1"/>
  <c r="AN214" i="1" s="1"/>
  <c r="AO214" i="1"/>
  <c r="AP214" i="1"/>
  <c r="AQ214" i="1"/>
  <c r="I215" i="1"/>
  <c r="AD215" i="1"/>
  <c r="AN215" i="1" s="1"/>
  <c r="AO215" i="1"/>
  <c r="AP215" i="1"/>
  <c r="AQ215" i="1"/>
  <c r="D216" i="1"/>
  <c r="E216" i="1"/>
  <c r="H216" i="1"/>
  <c r="J216" i="1"/>
  <c r="K216" i="1"/>
  <c r="L216" i="1"/>
  <c r="M216" i="1"/>
  <c r="N216" i="1"/>
  <c r="O216" i="1"/>
  <c r="P216" i="1"/>
  <c r="Q216" i="1"/>
  <c r="R216" i="1"/>
  <c r="S216" i="1"/>
  <c r="V216" i="1"/>
  <c r="W216" i="1"/>
  <c r="I217" i="1"/>
  <c r="AB217" i="1"/>
  <c r="AC217" i="1"/>
  <c r="AD217" i="1"/>
  <c r="AO217" i="1"/>
  <c r="AP217" i="1"/>
  <c r="AQ217" i="1"/>
  <c r="I218" i="1"/>
  <c r="AB218" i="1"/>
  <c r="AC218" i="1"/>
  <c r="AD218" i="1"/>
  <c r="AN218" i="1" s="1"/>
  <c r="AO218" i="1"/>
  <c r="AP218" i="1"/>
  <c r="AQ218" i="1"/>
  <c r="I219" i="1"/>
  <c r="I220" i="1"/>
  <c r="AB220" i="1"/>
  <c r="AC220" i="1"/>
  <c r="AD220" i="1"/>
  <c r="AN220" i="1" s="1"/>
  <c r="AQ220" i="1"/>
  <c r="E222" i="1"/>
  <c r="E15" i="2" s="1"/>
  <c r="H222" i="1"/>
  <c r="F15" i="2" s="1"/>
  <c r="L222" i="1"/>
  <c r="J15" i="2" s="1"/>
  <c r="I223" i="1"/>
  <c r="AB223" i="1"/>
  <c r="AC223" i="1"/>
  <c r="AO223" i="1"/>
  <c r="AP223" i="1"/>
  <c r="I224" i="1"/>
  <c r="AO224" i="1"/>
  <c r="AP224" i="1"/>
  <c r="I226" i="1"/>
  <c r="AB226" i="1"/>
  <c r="AC226" i="1"/>
  <c r="AO226" i="1"/>
  <c r="AP226" i="1"/>
  <c r="I227" i="1"/>
  <c r="AB227" i="1"/>
  <c r="AC227" i="1"/>
  <c r="AO227" i="1"/>
  <c r="AP227" i="1"/>
  <c r="I228" i="1"/>
  <c r="AB228" i="1"/>
  <c r="AC228" i="1"/>
  <c r="AO228" i="1"/>
  <c r="AP228" i="1"/>
  <c r="I229" i="1"/>
  <c r="AB229" i="1"/>
  <c r="AC229" i="1"/>
  <c r="AO229" i="1"/>
  <c r="AP229" i="1"/>
  <c r="I230" i="1"/>
  <c r="AB230" i="1"/>
  <c r="AC230" i="1"/>
  <c r="AO230" i="1"/>
  <c r="AP230" i="1"/>
  <c r="I231" i="1"/>
  <c r="AB231" i="1"/>
  <c r="AC231" i="1"/>
  <c r="AO231" i="1"/>
  <c r="AP231" i="1"/>
  <c r="D232" i="1"/>
  <c r="E232" i="1"/>
  <c r="H232" i="1"/>
  <c r="J232" i="1"/>
  <c r="K232" i="1"/>
  <c r="L232" i="1"/>
  <c r="M232" i="1"/>
  <c r="N232" i="1"/>
  <c r="O232" i="1"/>
  <c r="P232" i="1"/>
  <c r="Q232" i="1"/>
  <c r="R232" i="1"/>
  <c r="S232" i="1"/>
  <c r="V232" i="1"/>
  <c r="W232" i="1"/>
  <c r="I233" i="1"/>
  <c r="I234" i="1"/>
  <c r="AB234" i="1"/>
  <c r="AC234" i="1"/>
  <c r="AO234" i="1"/>
  <c r="AP234" i="1"/>
  <c r="I235" i="1"/>
  <c r="AB235" i="1"/>
  <c r="AC235" i="1"/>
  <c r="AO235" i="1"/>
  <c r="AP235" i="1"/>
  <c r="I236" i="1"/>
  <c r="AO236" i="1"/>
  <c r="AP236" i="1"/>
  <c r="D237" i="1"/>
  <c r="E237" i="1"/>
  <c r="H237" i="1"/>
  <c r="J237" i="1"/>
  <c r="K237" i="1"/>
  <c r="L237" i="1"/>
  <c r="M237" i="1"/>
  <c r="N237" i="1"/>
  <c r="O237" i="1"/>
  <c r="P237" i="1"/>
  <c r="Q237" i="1"/>
  <c r="R237" i="1"/>
  <c r="S237" i="1"/>
  <c r="V237" i="1"/>
  <c r="W237" i="1"/>
  <c r="I238" i="1"/>
  <c r="I239" i="1"/>
  <c r="AO239" i="1"/>
  <c r="AP239" i="1"/>
  <c r="I240" i="1"/>
  <c r="AO240" i="1"/>
  <c r="AP240" i="1"/>
  <c r="I241" i="1"/>
  <c r="AO241" i="1"/>
  <c r="AP241" i="1"/>
  <c r="I242" i="1"/>
  <c r="AO242" i="1"/>
  <c r="AP242" i="1"/>
  <c r="I243" i="1"/>
  <c r="C244" i="1"/>
  <c r="D244" i="1"/>
  <c r="D49" i="3" s="1"/>
  <c r="E244" i="1"/>
  <c r="E49" i="3" s="1"/>
  <c r="H244" i="1"/>
  <c r="J244" i="1"/>
  <c r="K244" i="1"/>
  <c r="L244" i="1"/>
  <c r="M244" i="1"/>
  <c r="N244" i="1"/>
  <c r="O244" i="1"/>
  <c r="P244" i="1"/>
  <c r="Q244" i="1"/>
  <c r="R244" i="1"/>
  <c r="S244" i="1"/>
  <c r="V244" i="1"/>
  <c r="W244" i="1"/>
  <c r="AE244" i="1"/>
  <c r="AO244" i="1" s="1"/>
  <c r="AF244" i="1"/>
  <c r="AP244" i="1" s="1"/>
  <c r="I245" i="1"/>
  <c r="AB245" i="1"/>
  <c r="AC245" i="1"/>
  <c r="AO245" i="1"/>
  <c r="AP245" i="1"/>
  <c r="I246" i="1"/>
  <c r="AB246" i="1"/>
  <c r="AC246" i="1"/>
  <c r="AO246" i="1"/>
  <c r="AP246" i="1"/>
  <c r="I247" i="1"/>
  <c r="AC247" i="1"/>
  <c r="AO247" i="1"/>
  <c r="AP247" i="1"/>
  <c r="I248" i="1"/>
  <c r="AB248" i="1"/>
  <c r="AC248" i="1"/>
  <c r="AO248" i="1"/>
  <c r="AP248" i="1"/>
  <c r="C249" i="1"/>
  <c r="D249" i="1"/>
  <c r="E249" i="1"/>
  <c r="H249" i="1"/>
  <c r="J249" i="1"/>
  <c r="K249" i="1"/>
  <c r="L249" i="1"/>
  <c r="M249" i="1"/>
  <c r="N249" i="1"/>
  <c r="O249" i="1"/>
  <c r="P249" i="1"/>
  <c r="Q249" i="1"/>
  <c r="R249" i="1"/>
  <c r="S249" i="1"/>
  <c r="V249" i="1"/>
  <c r="W249" i="1"/>
  <c r="I250" i="1"/>
  <c r="D251" i="1"/>
  <c r="I251" i="1" s="1"/>
  <c r="E251" i="1"/>
  <c r="H251" i="1"/>
  <c r="J251" i="1"/>
  <c r="K251" i="1"/>
  <c r="L251" i="1"/>
  <c r="M251" i="1"/>
  <c r="N251" i="1"/>
  <c r="O251" i="1"/>
  <c r="P251" i="1"/>
  <c r="Q251" i="1"/>
  <c r="R251" i="1"/>
  <c r="S251" i="1"/>
  <c r="V251" i="1"/>
  <c r="W251" i="1"/>
  <c r="I252" i="1"/>
  <c r="I253" i="1"/>
  <c r="AB253" i="1"/>
  <c r="AC253" i="1"/>
  <c r="D254" i="1"/>
  <c r="E254" i="1"/>
  <c r="H254" i="1"/>
  <c r="N254" i="1"/>
  <c r="O254" i="1"/>
  <c r="P254" i="1"/>
  <c r="V254" i="1"/>
  <c r="W254" i="1"/>
  <c r="I256" i="1"/>
  <c r="C258" i="1"/>
  <c r="D258" i="1"/>
  <c r="E258" i="1"/>
  <c r="H258" i="1"/>
  <c r="J258" i="1"/>
  <c r="K258" i="1"/>
  <c r="L258" i="1"/>
  <c r="M258" i="1"/>
  <c r="N258" i="1"/>
  <c r="O258" i="1"/>
  <c r="P258" i="1"/>
  <c r="Q258" i="1"/>
  <c r="R258" i="1"/>
  <c r="S258" i="1"/>
  <c r="V258" i="1"/>
  <c r="W258" i="1"/>
  <c r="AE258" i="1"/>
  <c r="AF258" i="1"/>
  <c r="AI258" i="1"/>
  <c r="AV258" i="1" s="1"/>
  <c r="AW258" i="1" s="1"/>
  <c r="I259" i="1"/>
  <c r="AD259" i="1"/>
  <c r="I260" i="1"/>
  <c r="AD260" i="1"/>
  <c r="I261" i="1"/>
  <c r="AD261" i="1"/>
  <c r="I262" i="1"/>
  <c r="AD262" i="1"/>
  <c r="I263" i="1"/>
  <c r="AD263" i="1"/>
  <c r="I264" i="1"/>
  <c r="AD264" i="1"/>
  <c r="I265" i="1"/>
  <c r="AD265" i="1"/>
  <c r="C266" i="1"/>
  <c r="D266" i="1"/>
  <c r="E266" i="1"/>
  <c r="H266" i="1"/>
  <c r="J266" i="1"/>
  <c r="K266" i="1"/>
  <c r="L266" i="1"/>
  <c r="M266" i="1"/>
  <c r="N266" i="1"/>
  <c r="O266" i="1"/>
  <c r="P266" i="1"/>
  <c r="Q266" i="1"/>
  <c r="R266" i="1"/>
  <c r="S266" i="1"/>
  <c r="V266" i="1"/>
  <c r="W266" i="1"/>
  <c r="AE266" i="1"/>
  <c r="AF266" i="1"/>
  <c r="AI266" i="1"/>
  <c r="AV266" i="1" s="1"/>
  <c r="AW266" i="1" s="1"/>
  <c r="I267" i="1"/>
  <c r="AD267" i="1"/>
  <c r="C268" i="1"/>
  <c r="D268" i="1"/>
  <c r="E268" i="1"/>
  <c r="H268" i="1"/>
  <c r="J268" i="1"/>
  <c r="K268" i="1"/>
  <c r="L268" i="1"/>
  <c r="M268" i="1"/>
  <c r="N268" i="1"/>
  <c r="O268" i="1"/>
  <c r="P268" i="1"/>
  <c r="Q268" i="1"/>
  <c r="R268" i="1"/>
  <c r="S268" i="1"/>
  <c r="V268" i="1"/>
  <c r="W268" i="1"/>
  <c r="AE268" i="1"/>
  <c r="AF268" i="1"/>
  <c r="AI268" i="1"/>
  <c r="AV268" i="1" s="1"/>
  <c r="AW268" i="1" s="1"/>
  <c r="I269" i="1"/>
  <c r="AD269" i="1"/>
  <c r="I270" i="1"/>
  <c r="AD270" i="1"/>
  <c r="I271" i="1"/>
  <c r="AD271" i="1"/>
  <c r="I272" i="1"/>
  <c r="AD272" i="1"/>
  <c r="C273" i="1"/>
  <c r="D273" i="1"/>
  <c r="E273" i="1"/>
  <c r="H273" i="1"/>
  <c r="J273" i="1"/>
  <c r="K273" i="1"/>
  <c r="L273" i="1"/>
  <c r="M273" i="1"/>
  <c r="N273" i="1"/>
  <c r="O273" i="1"/>
  <c r="P273" i="1"/>
  <c r="Q273" i="1"/>
  <c r="R273" i="1"/>
  <c r="S273" i="1"/>
  <c r="V273" i="1"/>
  <c r="W273" i="1"/>
  <c r="AE273" i="1"/>
  <c r="AF273" i="1"/>
  <c r="AI273" i="1"/>
  <c r="AV273" i="1" s="1"/>
  <c r="AW273" i="1" s="1"/>
  <c r="I274" i="1"/>
  <c r="AD274" i="1"/>
  <c r="C275" i="1"/>
  <c r="D275" i="1"/>
  <c r="E275" i="1"/>
  <c r="H275" i="1"/>
  <c r="J275" i="1"/>
  <c r="K275" i="1"/>
  <c r="L275" i="1"/>
  <c r="M275" i="1"/>
  <c r="N275" i="1"/>
  <c r="O275" i="1"/>
  <c r="P275" i="1"/>
  <c r="Q275" i="1"/>
  <c r="R275" i="1"/>
  <c r="S275" i="1"/>
  <c r="V275" i="1"/>
  <c r="W275" i="1"/>
  <c r="AE275" i="1"/>
  <c r="AF275" i="1"/>
  <c r="AI275" i="1"/>
  <c r="AV275" i="1" s="1"/>
  <c r="AW275" i="1" s="1"/>
  <c r="I276" i="1"/>
  <c r="AD276" i="1"/>
  <c r="I277" i="1"/>
  <c r="AD277" i="1"/>
  <c r="C279" i="1"/>
  <c r="D279" i="1"/>
  <c r="E279" i="1"/>
  <c r="H279" i="1"/>
  <c r="J279" i="1"/>
  <c r="K279" i="1"/>
  <c r="L279" i="1"/>
  <c r="M279" i="1"/>
  <c r="N279" i="1"/>
  <c r="O279" i="1"/>
  <c r="P279" i="1"/>
  <c r="Q279" i="1"/>
  <c r="R279" i="1"/>
  <c r="S279" i="1"/>
  <c r="V279" i="1"/>
  <c r="W279" i="1"/>
  <c r="AE279" i="1"/>
  <c r="AF279" i="1"/>
  <c r="AI279" i="1"/>
  <c r="AV279" i="1" s="1"/>
  <c r="AW279" i="1" s="1"/>
  <c r="I280" i="1"/>
  <c r="AD280" i="1"/>
  <c r="I281" i="1"/>
  <c r="AD281" i="1"/>
  <c r="I282" i="1"/>
  <c r="AD282" i="1"/>
  <c r="I283" i="1"/>
  <c r="AD283" i="1"/>
  <c r="C284" i="1"/>
  <c r="D284" i="1"/>
  <c r="E284" i="1"/>
  <c r="H284" i="1"/>
  <c r="J284" i="1"/>
  <c r="K284" i="1"/>
  <c r="L284" i="1"/>
  <c r="M284" i="1"/>
  <c r="N284" i="1"/>
  <c r="O284" i="1"/>
  <c r="P284" i="1"/>
  <c r="Q284" i="1"/>
  <c r="R284" i="1"/>
  <c r="S284" i="1"/>
  <c r="V284" i="1"/>
  <c r="W284" i="1"/>
  <c r="AE284" i="1"/>
  <c r="AF284" i="1"/>
  <c r="AI284" i="1"/>
  <c r="AV284" i="1" s="1"/>
  <c r="AW284" i="1" s="1"/>
  <c r="I285" i="1"/>
  <c r="AD285" i="1"/>
  <c r="I286" i="1"/>
  <c r="AD286" i="1"/>
  <c r="I287" i="1"/>
  <c r="AD287" i="1"/>
  <c r="I288" i="1"/>
  <c r="AD288" i="1"/>
  <c r="I289" i="1"/>
  <c r="AD289" i="1"/>
  <c r="I290" i="1"/>
  <c r="AD290" i="1"/>
  <c r="I291" i="1"/>
  <c r="AD291" i="1"/>
  <c r="I292" i="1"/>
  <c r="AD292" i="1"/>
  <c r="J293" i="1"/>
  <c r="K293" i="1"/>
  <c r="L293" i="1"/>
  <c r="M293" i="1"/>
  <c r="N293" i="1"/>
  <c r="O293" i="1"/>
  <c r="P293" i="1"/>
  <c r="Q293" i="1"/>
  <c r="R293" i="1"/>
  <c r="S293" i="1"/>
  <c r="V293" i="1"/>
  <c r="W293" i="1"/>
  <c r="AE293" i="1"/>
  <c r="D14" i="13" s="1"/>
  <c r="AF293" i="1"/>
  <c r="C294" i="1"/>
  <c r="D294" i="1"/>
  <c r="E294" i="1"/>
  <c r="AD294" i="1"/>
  <c r="I295" i="1"/>
  <c r="C296" i="1"/>
  <c r="D296" i="1"/>
  <c r="E296" i="1"/>
  <c r="H296" i="1"/>
  <c r="H293" i="1" s="1"/>
  <c r="I297" i="1"/>
  <c r="AD297" i="1"/>
  <c r="AL297" i="1" s="1"/>
  <c r="I298" i="1"/>
  <c r="I303" i="1"/>
  <c r="I305" i="1"/>
  <c r="I307" i="1"/>
  <c r="I311" i="1"/>
  <c r="AD311" i="1" s="1"/>
  <c r="I313" i="1"/>
  <c r="AC313" i="1"/>
  <c r="I314" i="1"/>
  <c r="AC314" i="1"/>
  <c r="C315" i="1"/>
  <c r="D315" i="1"/>
  <c r="J315" i="1"/>
  <c r="J321" i="1" s="1"/>
  <c r="J255" i="1" s="1"/>
  <c r="J254" i="1" s="1"/>
  <c r="K315" i="1"/>
  <c r="K321" i="1" s="1"/>
  <c r="K255" i="1" s="1"/>
  <c r="L315" i="1"/>
  <c r="M315" i="1"/>
  <c r="N315" i="1"/>
  <c r="O315" i="1"/>
  <c r="P315" i="1"/>
  <c r="P225" i="1" s="1"/>
  <c r="P222" i="1" s="1"/>
  <c r="N15" i="2" s="1"/>
  <c r="Q315" i="1"/>
  <c r="R315" i="1"/>
  <c r="V315" i="1"/>
  <c r="W315" i="1"/>
  <c r="I318" i="1"/>
  <c r="D321" i="1"/>
  <c r="L321" i="1"/>
  <c r="L254" i="1" s="1"/>
  <c r="P321" i="1"/>
  <c r="AO219" i="1"/>
  <c r="AP219" i="1"/>
  <c r="E44" i="3"/>
  <c r="T255" i="1" l="1"/>
  <c r="T254" i="1" s="1"/>
  <c r="T221" i="1" s="1"/>
  <c r="R321" i="1"/>
  <c r="R255" i="1" s="1"/>
  <c r="R254" i="1" s="1"/>
  <c r="R225" i="1"/>
  <c r="R222" i="1" s="1"/>
  <c r="P15" i="2" s="1"/>
  <c r="Q321" i="1"/>
  <c r="Q255" i="1" s="1"/>
  <c r="Q254" i="1" s="1"/>
  <c r="Q221" i="1" s="1"/>
  <c r="O14" i="2" s="1"/>
  <c r="Q225" i="1"/>
  <c r="Q222" i="1" s="1"/>
  <c r="O15" i="2" s="1"/>
  <c r="K254" i="1"/>
  <c r="V222" i="1"/>
  <c r="R15" i="2" s="1"/>
  <c r="AB225" i="1"/>
  <c r="W222" i="1"/>
  <c r="S15" i="2" s="1"/>
  <c r="AD104" i="1"/>
  <c r="AI104" i="1" s="1"/>
  <c r="AV104" i="1" s="1"/>
  <c r="AW104" i="1" s="1"/>
  <c r="S321" i="1"/>
  <c r="S255" i="1" s="1"/>
  <c r="S254" i="1" s="1"/>
  <c r="O45" i="1"/>
  <c r="AQ212" i="1"/>
  <c r="AV212" i="1"/>
  <c r="AW212" i="1" s="1"/>
  <c r="AQ189" i="1"/>
  <c r="AV189" i="1"/>
  <c r="AW189" i="1" s="1"/>
  <c r="AQ180" i="1"/>
  <c r="AV180" i="1"/>
  <c r="AW180" i="1" s="1"/>
  <c r="AQ171" i="1"/>
  <c r="AV171" i="1"/>
  <c r="AW171" i="1" s="1"/>
  <c r="AQ164" i="1"/>
  <c r="AV164" i="1"/>
  <c r="AW164" i="1" s="1"/>
  <c r="AQ161" i="1"/>
  <c r="AV161" i="1"/>
  <c r="AW161" i="1" s="1"/>
  <c r="AQ152" i="1"/>
  <c r="AV152" i="1"/>
  <c r="AW152" i="1" s="1"/>
  <c r="AQ147" i="1"/>
  <c r="AV147" i="1"/>
  <c r="AW147" i="1" s="1"/>
  <c r="AH124" i="1"/>
  <c r="AV124" i="1"/>
  <c r="AW124" i="1" s="1"/>
  <c r="M321" i="1"/>
  <c r="M255" i="1" s="1"/>
  <c r="M254" i="1" s="1"/>
  <c r="N321" i="1"/>
  <c r="AB258" i="1"/>
  <c r="O321" i="1"/>
  <c r="O222" i="1"/>
  <c r="M15" i="2" s="1"/>
  <c r="U321" i="1"/>
  <c r="U255" i="1" s="1"/>
  <c r="U254" i="1" s="1"/>
  <c r="U222" i="1"/>
  <c r="U221" i="1" s="1"/>
  <c r="I46" i="1"/>
  <c r="D24" i="7"/>
  <c r="AP119" i="1"/>
  <c r="I232" i="1"/>
  <c r="AB273" i="1"/>
  <c r="AB266" i="1"/>
  <c r="AC258" i="1"/>
  <c r="AB189" i="1"/>
  <c r="AB171" i="1"/>
  <c r="AC284" i="1"/>
  <c r="AC293" i="1"/>
  <c r="J222" i="1"/>
  <c r="H15" i="2" s="1"/>
  <c r="AB164" i="1"/>
  <c r="AC279" i="1"/>
  <c r="AB275" i="1"/>
  <c r="AB268" i="1"/>
  <c r="AB97" i="1"/>
  <c r="AB279" i="1"/>
  <c r="AB180" i="1"/>
  <c r="K222" i="1"/>
  <c r="I15" i="2" s="1"/>
  <c r="AB293" i="1"/>
  <c r="AB161" i="1"/>
  <c r="D25" i="9"/>
  <c r="D29" i="9" s="1"/>
  <c r="H29" i="9" s="1"/>
  <c r="AC268" i="1"/>
  <c r="AB147" i="1"/>
  <c r="AB152" i="1"/>
  <c r="AC275" i="1"/>
  <c r="AN188" i="1"/>
  <c r="AR188" i="1" s="1"/>
  <c r="AC273" i="1"/>
  <c r="AC266" i="1"/>
  <c r="AB284" i="1"/>
  <c r="AQ210" i="1"/>
  <c r="AH210" i="1"/>
  <c r="AN160" i="1"/>
  <c r="AR160" i="1" s="1"/>
  <c r="AI203" i="1"/>
  <c r="D278" i="1"/>
  <c r="AD94" i="1"/>
  <c r="AL94" i="1" s="1"/>
  <c r="AG11" i="1"/>
  <c r="AL280" i="1"/>
  <c r="AJ280" i="1"/>
  <c r="D53" i="3"/>
  <c r="W15" i="2"/>
  <c r="AJ281" i="1"/>
  <c r="AL281" i="1"/>
  <c r="AJ291" i="1"/>
  <c r="AL291" i="1"/>
  <c r="AL287" i="1"/>
  <c r="AJ287" i="1"/>
  <c r="AL277" i="1"/>
  <c r="AJ277" i="1"/>
  <c r="AL272" i="1"/>
  <c r="AJ272" i="1"/>
  <c r="AL263" i="1"/>
  <c r="AJ263" i="1"/>
  <c r="AJ259" i="1"/>
  <c r="AL259" i="1"/>
  <c r="G29" i="9"/>
  <c r="AJ290" i="1"/>
  <c r="AL290" i="1"/>
  <c r="AL286" i="1"/>
  <c r="AJ286" i="1"/>
  <c r="AJ276" i="1"/>
  <c r="AL276" i="1"/>
  <c r="AL271" i="1"/>
  <c r="AJ271" i="1"/>
  <c r="AL262" i="1"/>
  <c r="AJ262" i="1"/>
  <c r="H31" i="3"/>
  <c r="AD80" i="1"/>
  <c r="AN80" i="1" s="1"/>
  <c r="AD201" i="1"/>
  <c r="C43" i="3" s="1"/>
  <c r="AD112" i="1"/>
  <c r="AN112" i="1" s="1"/>
  <c r="AJ283" i="1"/>
  <c r="AL283" i="1"/>
  <c r="I164" i="1"/>
  <c r="G31" i="3"/>
  <c r="H20" i="9"/>
  <c r="AD145" i="1"/>
  <c r="AN145" i="1" s="1"/>
  <c r="AD320" i="1"/>
  <c r="AI320" i="1" s="1"/>
  <c r="AL265" i="1"/>
  <c r="AJ265" i="1"/>
  <c r="AL285" i="1"/>
  <c r="AJ285" i="1"/>
  <c r="AL270" i="1"/>
  <c r="AJ270" i="1"/>
  <c r="AL261" i="1"/>
  <c r="AJ261" i="1"/>
  <c r="AJ282" i="1"/>
  <c r="AL282" i="1"/>
  <c r="AL267" i="1"/>
  <c r="AJ267" i="1"/>
  <c r="C109" i="1"/>
  <c r="AJ274" i="1"/>
  <c r="AL274" i="1"/>
  <c r="AJ289" i="1"/>
  <c r="AL289" i="1"/>
  <c r="E53" i="3"/>
  <c r="E14" i="13"/>
  <c r="X15" i="2"/>
  <c r="AL292" i="1"/>
  <c r="AJ292" i="1"/>
  <c r="AL288" i="1"/>
  <c r="AJ288" i="1"/>
  <c r="AL269" i="1"/>
  <c r="AJ269" i="1"/>
  <c r="AL264" i="1"/>
  <c r="AJ264" i="1"/>
  <c r="AJ260" i="1"/>
  <c r="AL260" i="1"/>
  <c r="AD130" i="1"/>
  <c r="AL130" i="1" s="1"/>
  <c r="AO35" i="1"/>
  <c r="AO27" i="1"/>
  <c r="AO56" i="1"/>
  <c r="D20" i="15"/>
  <c r="L20" i="15" s="1"/>
  <c r="AO26" i="1"/>
  <c r="D8" i="15"/>
  <c r="L8" i="15" s="1"/>
  <c r="AO140" i="1"/>
  <c r="AO243" i="1"/>
  <c r="AO20" i="1"/>
  <c r="AL20" i="1"/>
  <c r="AO96" i="1"/>
  <c r="D10" i="15"/>
  <c r="L10" i="15" s="1"/>
  <c r="AO125" i="1"/>
  <c r="AO41" i="1"/>
  <c r="AO62" i="1"/>
  <c r="AO28" i="1"/>
  <c r="AO55" i="1"/>
  <c r="AO73" i="1"/>
  <c r="AO114" i="1"/>
  <c r="D23" i="15"/>
  <c r="L23" i="15" s="1"/>
  <c r="AO37" i="1"/>
  <c r="AO49" i="1"/>
  <c r="AO76" i="1"/>
  <c r="AO60" i="1"/>
  <c r="AO51" i="1"/>
  <c r="AO93" i="1"/>
  <c r="AO77" i="1"/>
  <c r="D34" i="15"/>
  <c r="L34" i="15" s="1"/>
  <c r="AO95" i="1"/>
  <c r="AO54" i="1"/>
  <c r="AO94" i="1"/>
  <c r="AO25" i="1"/>
  <c r="AO39" i="1"/>
  <c r="D28" i="15"/>
  <c r="L28" i="15" s="1"/>
  <c r="AO131" i="1"/>
  <c r="C45" i="1"/>
  <c r="C9" i="2" s="1"/>
  <c r="I321" i="1"/>
  <c r="I83" i="1"/>
  <c r="C54" i="3"/>
  <c r="H54" i="3" s="1"/>
  <c r="AD139" i="1"/>
  <c r="AL139" i="1" s="1"/>
  <c r="AD119" i="1"/>
  <c r="C34" i="15" s="1"/>
  <c r="K34" i="15" s="1"/>
  <c r="AD38" i="1"/>
  <c r="AN38" i="1" s="1"/>
  <c r="AD32" i="1"/>
  <c r="AI32" i="1" s="1"/>
  <c r="AI25" i="1"/>
  <c r="AD248" i="1"/>
  <c r="AL248" i="1" s="1"/>
  <c r="AO119" i="1"/>
  <c r="J278" i="1"/>
  <c r="AC129" i="1"/>
  <c r="AD93" i="1"/>
  <c r="AN93" i="1" s="1"/>
  <c r="AN190" i="1"/>
  <c r="AR190" i="1" s="1"/>
  <c r="AJ163" i="1"/>
  <c r="AL171" i="1"/>
  <c r="S192" i="1"/>
  <c r="Q13" i="2" s="1"/>
  <c r="AI257" i="1"/>
  <c r="AV257" i="1" s="1"/>
  <c r="AW257" i="1" s="1"/>
  <c r="J257" i="1"/>
  <c r="AD34" i="1"/>
  <c r="AN34" i="1" s="1"/>
  <c r="AD141" i="1"/>
  <c r="AN141" i="1" s="1"/>
  <c r="AN151" i="1"/>
  <c r="AR151" i="1" s="1"/>
  <c r="AE278" i="1"/>
  <c r="AL295" i="1"/>
  <c r="AJ295" i="1"/>
  <c r="I268" i="1"/>
  <c r="AJ169" i="1"/>
  <c r="R109" i="1"/>
  <c r="P10" i="2" s="1"/>
  <c r="AD91" i="1"/>
  <c r="AI91" i="1" s="1"/>
  <c r="AV91" i="1" s="1"/>
  <c r="AW91" i="1" s="1"/>
  <c r="D29" i="7"/>
  <c r="AD144" i="1"/>
  <c r="AN144" i="1" s="1"/>
  <c r="AL294" i="1"/>
  <c r="AJ294" i="1"/>
  <c r="H15" i="9"/>
  <c r="AD296" i="1"/>
  <c r="AJ298" i="1"/>
  <c r="I18" i="1"/>
  <c r="AG222" i="1"/>
  <c r="AG221" i="1" s="1"/>
  <c r="E257" i="1"/>
  <c r="H278" i="1"/>
  <c r="L278" i="1"/>
  <c r="I273" i="1"/>
  <c r="E50" i="3"/>
  <c r="AE46" i="1"/>
  <c r="AO46" i="1" s="1"/>
  <c r="AD78" i="1"/>
  <c r="AI78" i="1" s="1"/>
  <c r="AV78" i="1" s="1"/>
  <c r="AW78" i="1" s="1"/>
  <c r="AJ167" i="1"/>
  <c r="P278" i="1"/>
  <c r="AD140" i="1"/>
  <c r="AN140" i="1" s="1"/>
  <c r="AD72" i="1"/>
  <c r="C20" i="15" s="1"/>
  <c r="K20" i="15" s="1"/>
  <c r="G33" i="8"/>
  <c r="B29" i="9"/>
  <c r="E293" i="1"/>
  <c r="I279" i="1"/>
  <c r="AN174" i="1"/>
  <c r="AR174" i="1" s="1"/>
  <c r="AC146" i="1"/>
  <c r="U11" i="2" s="1"/>
  <c r="AR124" i="1"/>
  <c r="AC42" i="1"/>
  <c r="H18" i="9"/>
  <c r="AD47" i="1"/>
  <c r="AN47" i="1" s="1"/>
  <c r="I58" i="1"/>
  <c r="AD238" i="1"/>
  <c r="AN238" i="1" s="1"/>
  <c r="AD306" i="1"/>
  <c r="AD125" i="1"/>
  <c r="AN125" i="1" s="1"/>
  <c r="D323" i="1"/>
  <c r="D324" i="1" s="1"/>
  <c r="I296" i="1"/>
  <c r="I284" i="1"/>
  <c r="I258" i="1"/>
  <c r="AR209" i="1"/>
  <c r="AQ124" i="1"/>
  <c r="AC116" i="1"/>
  <c r="I237" i="1"/>
  <c r="H18" i="8"/>
  <c r="AD318" i="1"/>
  <c r="AD29" i="1"/>
  <c r="AN29" i="1" s="1"/>
  <c r="AD13" i="1"/>
  <c r="AD252" i="1"/>
  <c r="AN252" i="1" s="1"/>
  <c r="AD126" i="1"/>
  <c r="AN126" i="1" s="1"/>
  <c r="AS126" i="1" s="1"/>
  <c r="AD63" i="1"/>
  <c r="AD92" i="1"/>
  <c r="AL92" i="1" s="1"/>
  <c r="AN165" i="1"/>
  <c r="AS165" i="1" s="1"/>
  <c r="AD235" i="1"/>
  <c r="AN235" i="1" s="1"/>
  <c r="AR235" i="1" s="1"/>
  <c r="I171" i="1"/>
  <c r="AD152" i="1"/>
  <c r="AN152" i="1" s="1"/>
  <c r="AD54" i="1"/>
  <c r="AI54" i="1" s="1"/>
  <c r="AD319" i="1"/>
  <c r="AL319" i="1" s="1"/>
  <c r="AL49" i="1"/>
  <c r="AN158" i="1"/>
  <c r="AR158" i="1" s="1"/>
  <c r="H17" i="8"/>
  <c r="AJ155" i="1"/>
  <c r="AJ172" i="1"/>
  <c r="AN177" i="1"/>
  <c r="AS177" i="1" s="1"/>
  <c r="AN159" i="1"/>
  <c r="AS159" i="1" s="1"/>
  <c r="AD89" i="1"/>
  <c r="AI89" i="1" s="1"/>
  <c r="AQ89" i="1" s="1"/>
  <c r="H13" i="9"/>
  <c r="AD39" i="1"/>
  <c r="AL39" i="1" s="1"/>
  <c r="AD55" i="1"/>
  <c r="AN55" i="1" s="1"/>
  <c r="AD86" i="1"/>
  <c r="AN86" i="1" s="1"/>
  <c r="H257" i="1"/>
  <c r="H19" i="8"/>
  <c r="I275" i="1"/>
  <c r="N257" i="1"/>
  <c r="L170" i="1"/>
  <c r="J12" i="2" s="1"/>
  <c r="J146" i="1"/>
  <c r="AD133" i="1"/>
  <c r="AI133" i="1" s="1"/>
  <c r="AC66" i="1"/>
  <c r="I66" i="1"/>
  <c r="AD23" i="1"/>
  <c r="AI23" i="1" s="1"/>
  <c r="AV23" i="1" s="1"/>
  <c r="AW23" i="1" s="1"/>
  <c r="AC18" i="1"/>
  <c r="J11" i="1"/>
  <c r="H8" i="2" s="1"/>
  <c r="AD15" i="1"/>
  <c r="AN15" i="1" s="1"/>
  <c r="AR15" i="1" s="1"/>
  <c r="H11" i="1"/>
  <c r="F8" i="2" s="1"/>
  <c r="I36" i="1"/>
  <c r="AD51" i="1"/>
  <c r="AN51" i="1" s="1"/>
  <c r="AD70" i="1"/>
  <c r="AL70" i="1" s="1"/>
  <c r="AB83" i="1"/>
  <c r="G25" i="9"/>
  <c r="E278" i="1"/>
  <c r="H192" i="1"/>
  <c r="F13" i="2" s="1"/>
  <c r="I212" i="1"/>
  <c r="J192" i="1"/>
  <c r="H13" i="2" s="1"/>
  <c r="AN191" i="1"/>
  <c r="AS191" i="1" s="1"/>
  <c r="AD189" i="1"/>
  <c r="AN189" i="1" s="1"/>
  <c r="AR189" i="1" s="1"/>
  <c r="AD136" i="1"/>
  <c r="AI136" i="1" s="1"/>
  <c r="AV136" i="1" s="1"/>
  <c r="AW136" i="1" s="1"/>
  <c r="I97" i="1"/>
  <c r="AC87" i="1"/>
  <c r="M20" i="9"/>
  <c r="AC137" i="1"/>
  <c r="AD56" i="1"/>
  <c r="AN56" i="1" s="1"/>
  <c r="AD48" i="1"/>
  <c r="AD68" i="1"/>
  <c r="AL68" i="1" s="1"/>
  <c r="AD96" i="1"/>
  <c r="AL96" i="1" s="1"/>
  <c r="I102" i="1"/>
  <c r="AB244" i="1"/>
  <c r="H23" i="8"/>
  <c r="M13" i="9"/>
  <c r="S222" i="1"/>
  <c r="D293" i="1"/>
  <c r="V257" i="1"/>
  <c r="L257" i="1"/>
  <c r="D146" i="1"/>
  <c r="D11" i="2" s="1"/>
  <c r="AB79" i="1"/>
  <c r="AD14" i="1"/>
  <c r="AN14" i="1" s="1"/>
  <c r="AD62" i="1"/>
  <c r="AN62" i="1" s="1"/>
  <c r="AD69" i="1"/>
  <c r="AD64" i="1"/>
  <c r="AN64" i="1" s="1"/>
  <c r="G29" i="8"/>
  <c r="AB46" i="1"/>
  <c r="AI278" i="1"/>
  <c r="AV278" i="1" s="1"/>
  <c r="AW278" i="1" s="1"/>
  <c r="V278" i="1"/>
  <c r="W278" i="1"/>
  <c r="C278" i="1"/>
  <c r="C257" i="1"/>
  <c r="S257" i="1"/>
  <c r="AD202" i="1"/>
  <c r="C170" i="1"/>
  <c r="C12" i="2" s="1"/>
  <c r="AJ176" i="1"/>
  <c r="AD19" i="1"/>
  <c r="AI19" i="1" s="1"/>
  <c r="AV19" i="1" s="1"/>
  <c r="AW19" i="1" s="1"/>
  <c r="AD143" i="1"/>
  <c r="AL143" i="1" s="1"/>
  <c r="AD200" i="1"/>
  <c r="AD243" i="1"/>
  <c r="AN243" i="1" s="1"/>
  <c r="AD50" i="1"/>
  <c r="AI50" i="1" s="1"/>
  <c r="AV50" i="1" s="1"/>
  <c r="AW50" i="1" s="1"/>
  <c r="AP195" i="1"/>
  <c r="H19" i="9"/>
  <c r="AJ166" i="1"/>
  <c r="AD284" i="1"/>
  <c r="AJ284" i="1" s="1"/>
  <c r="S278" i="1"/>
  <c r="AN149" i="1"/>
  <c r="AR149" i="1" s="1"/>
  <c r="AD135" i="1"/>
  <c r="AI135" i="1" s="1"/>
  <c r="AD100" i="1"/>
  <c r="AI100" i="1" s="1"/>
  <c r="D11" i="1"/>
  <c r="D8" i="2" s="1"/>
  <c r="AJ179" i="1"/>
  <c r="D29" i="8"/>
  <c r="D33" i="8" s="1"/>
  <c r="AJ173" i="1"/>
  <c r="AD266" i="1"/>
  <c r="AJ266" i="1" s="1"/>
  <c r="AD250" i="1"/>
  <c r="AD249" i="1" s="1"/>
  <c r="AC232" i="1"/>
  <c r="H221" i="1"/>
  <c r="F14" i="2" s="1"/>
  <c r="AD161" i="1"/>
  <c r="AN161" i="1" s="1"/>
  <c r="AJ154" i="1"/>
  <c r="AD107" i="1"/>
  <c r="AN107" i="1" s="1"/>
  <c r="AR107" i="1" s="1"/>
  <c r="AD115" i="1"/>
  <c r="AD71" i="1"/>
  <c r="AL71" i="1" s="1"/>
  <c r="AD61" i="1"/>
  <c r="AN61" i="1" s="1"/>
  <c r="AC315" i="1"/>
  <c r="AB315" i="1"/>
  <c r="AB254" i="1" s="1"/>
  <c r="AO145" i="1"/>
  <c r="AO197" i="1"/>
  <c r="AE216" i="1"/>
  <c r="AO216" i="1" s="1"/>
  <c r="AO142" i="1"/>
  <c r="D40" i="3"/>
  <c r="D41" i="3"/>
  <c r="AO143" i="1"/>
  <c r="AO202" i="1"/>
  <c r="D36" i="15"/>
  <c r="L36" i="15" s="1"/>
  <c r="AR220" i="1"/>
  <c r="AO144" i="1"/>
  <c r="D13" i="15"/>
  <c r="L13" i="15" s="1"/>
  <c r="L40" i="15"/>
  <c r="AP198" i="1"/>
  <c r="AO201" i="1"/>
  <c r="C104" i="13"/>
  <c r="AF102" i="1"/>
  <c r="E25" i="3" s="1"/>
  <c r="AO196" i="1"/>
  <c r="D38" i="3"/>
  <c r="AE249" i="1"/>
  <c r="D50" i="3" s="1"/>
  <c r="D25" i="15"/>
  <c r="L25" i="15" s="1"/>
  <c r="AO80" i="1"/>
  <c r="AF12" i="1"/>
  <c r="AO199" i="1"/>
  <c r="AE116" i="1"/>
  <c r="D28" i="3" s="1"/>
  <c r="AE52" i="1"/>
  <c r="D17" i="3" s="1"/>
  <c r="AO72" i="1"/>
  <c r="AO53" i="1"/>
  <c r="AE18" i="1"/>
  <c r="D10" i="3" s="1"/>
  <c r="AD245" i="1"/>
  <c r="AN245" i="1" s="1"/>
  <c r="AS245" i="1" s="1"/>
  <c r="AC251" i="1"/>
  <c r="AD246" i="1"/>
  <c r="AN246" i="1" s="1"/>
  <c r="AD227" i="1"/>
  <c r="AI227" i="1" s="1"/>
  <c r="AV227" i="1" s="1"/>
  <c r="AW227" i="1" s="1"/>
  <c r="AD224" i="1"/>
  <c r="AN224" i="1" s="1"/>
  <c r="AR224" i="1" s="1"/>
  <c r="AD223" i="1"/>
  <c r="AI223" i="1" s="1"/>
  <c r="AD230" i="1"/>
  <c r="AI230" i="1" s="1"/>
  <c r="AV230" i="1" s="1"/>
  <c r="AW230" i="1" s="1"/>
  <c r="AD233" i="1"/>
  <c r="AN233" i="1" s="1"/>
  <c r="AR233" i="1" s="1"/>
  <c r="AR207" i="1"/>
  <c r="AS205" i="1"/>
  <c r="E192" i="1"/>
  <c r="E13" i="2" s="1"/>
  <c r="Q192" i="1"/>
  <c r="O13" i="2" s="1"/>
  <c r="AD219" i="1"/>
  <c r="P192" i="1"/>
  <c r="N13" i="2" s="1"/>
  <c r="T192" i="1"/>
  <c r="AD194" i="1"/>
  <c r="AI194" i="1" s="1"/>
  <c r="AV194" i="1" s="1"/>
  <c r="AW194" i="1" s="1"/>
  <c r="I161" i="1"/>
  <c r="AP147" i="1"/>
  <c r="M170" i="1"/>
  <c r="K12" i="2" s="1"/>
  <c r="AE146" i="1"/>
  <c r="AO146" i="1" s="1"/>
  <c r="P146" i="1"/>
  <c r="N11" i="2" s="1"/>
  <c r="E146" i="1"/>
  <c r="AI170" i="1"/>
  <c r="AP152" i="1"/>
  <c r="AN182" i="1"/>
  <c r="AR182" i="1" s="1"/>
  <c r="AN153" i="1"/>
  <c r="AR153" i="1" s="1"/>
  <c r="AJ156" i="1"/>
  <c r="AP189" i="1"/>
  <c r="J170" i="1"/>
  <c r="AJ184" i="1"/>
  <c r="AS176" i="1"/>
  <c r="E170" i="1"/>
  <c r="E12" i="2" s="1"/>
  <c r="T170" i="1"/>
  <c r="D109" i="1"/>
  <c r="D10" i="2" s="1"/>
  <c r="AD113" i="1"/>
  <c r="AD117" i="1"/>
  <c r="AI117" i="1" s="1"/>
  <c r="AB116" i="1"/>
  <c r="E109" i="1"/>
  <c r="L109" i="1"/>
  <c r="J10" i="2" s="1"/>
  <c r="N109" i="1"/>
  <c r="L10" i="2" s="1"/>
  <c r="AD105" i="1"/>
  <c r="AN105" i="1" s="1"/>
  <c r="AR105" i="1" s="1"/>
  <c r="E24" i="3"/>
  <c r="AB87" i="1"/>
  <c r="AD82" i="1"/>
  <c r="AI82" i="1" s="1"/>
  <c r="AV82" i="1" s="1"/>
  <c r="AW82" i="1" s="1"/>
  <c r="AD67" i="1"/>
  <c r="AD57" i="1"/>
  <c r="AN57" i="1" s="1"/>
  <c r="AR57" i="1" s="1"/>
  <c r="P45" i="1"/>
  <c r="N9" i="2" s="1"/>
  <c r="E45" i="1"/>
  <c r="E9" i="2" s="1"/>
  <c r="I52" i="1"/>
  <c r="H45" i="1"/>
  <c r="F9" i="2" s="1"/>
  <c r="J45" i="1"/>
  <c r="H9" i="2" s="1"/>
  <c r="I42" i="1"/>
  <c r="AB18" i="1"/>
  <c r="AD16" i="1"/>
  <c r="AN16" i="1" s="1"/>
  <c r="I12" i="1"/>
  <c r="AC12" i="1"/>
  <c r="AC52" i="1"/>
  <c r="AO138" i="1"/>
  <c r="AE137" i="1"/>
  <c r="AO137" i="1" s="1"/>
  <c r="AF146" i="1"/>
  <c r="AP146" i="1" s="1"/>
  <c r="AJ183" i="1"/>
  <c r="AN183" i="1"/>
  <c r="AR183" i="1" s="1"/>
  <c r="AD134" i="1"/>
  <c r="AD120" i="1"/>
  <c r="AD81" i="1"/>
  <c r="AC79" i="1"/>
  <c r="AE232" i="1"/>
  <c r="AO232" i="1" s="1"/>
  <c r="AB66" i="1"/>
  <c r="L192" i="1"/>
  <c r="J13" i="2" s="1"/>
  <c r="U146" i="1"/>
  <c r="AD59" i="1"/>
  <c r="AL59" i="1" s="1"/>
  <c r="D45" i="1"/>
  <c r="D9" i="2" s="1"/>
  <c r="AN178" i="1"/>
  <c r="AS178" i="1" s="1"/>
  <c r="AR206" i="1"/>
  <c r="AC170" i="1"/>
  <c r="U12" i="2" s="1"/>
  <c r="AN175" i="1"/>
  <c r="AR175" i="1" s="1"/>
  <c r="H170" i="1"/>
  <c r="F12" i="2" s="1"/>
  <c r="AP161" i="1"/>
  <c r="AL161" i="1"/>
  <c r="AD43" i="1"/>
  <c r="C192" i="1"/>
  <c r="C13" i="2" s="1"/>
  <c r="I74" i="1"/>
  <c r="AN76" i="1"/>
  <c r="AC74" i="1"/>
  <c r="AD108" i="1"/>
  <c r="AB102" i="1"/>
  <c r="E36" i="3"/>
  <c r="AP194" i="1"/>
  <c r="AG45" i="1"/>
  <c r="AD118" i="1"/>
  <c r="AD241" i="1"/>
  <c r="AC97" i="1"/>
  <c r="AE237" i="1"/>
  <c r="D48" i="3" s="1"/>
  <c r="AO65" i="1"/>
  <c r="AS163" i="1"/>
  <c r="I152" i="1"/>
  <c r="Q109" i="1"/>
  <c r="O10" i="2" s="1"/>
  <c r="AD99" i="1"/>
  <c r="AB58" i="1"/>
  <c r="AD65" i="1"/>
  <c r="AL65" i="1" s="1"/>
  <c r="AE79" i="1"/>
  <c r="AP233" i="1"/>
  <c r="AC46" i="1"/>
  <c r="AN162" i="1"/>
  <c r="AS162" i="1" s="1"/>
  <c r="AN186" i="1"/>
  <c r="AR186" i="1" s="1"/>
  <c r="AD256" i="1"/>
  <c r="AI256" i="1" s="1"/>
  <c r="I180" i="1"/>
  <c r="AO171" i="1"/>
  <c r="AE170" i="1"/>
  <c r="D34" i="3" s="1"/>
  <c r="K146" i="1"/>
  <c r="I11" i="2" s="1"/>
  <c r="AD111" i="1"/>
  <c r="AI111" i="1" s="1"/>
  <c r="AV111" i="1" s="1"/>
  <c r="AW111" i="1" s="1"/>
  <c r="I244" i="1"/>
  <c r="C49" i="3"/>
  <c r="H49" i="3" s="1"/>
  <c r="AD231" i="1"/>
  <c r="AD228" i="1"/>
  <c r="AC216" i="1"/>
  <c r="AD101" i="1"/>
  <c r="AI101" i="1" s="1"/>
  <c r="AV101" i="1" s="1"/>
  <c r="AW101" i="1" s="1"/>
  <c r="AD44" i="1"/>
  <c r="AB42" i="1"/>
  <c r="I87" i="1"/>
  <c r="AO64" i="1"/>
  <c r="AL164" i="1"/>
  <c r="AJ187" i="1"/>
  <c r="AE102" i="1"/>
  <c r="D25" i="3" s="1"/>
  <c r="AD84" i="1"/>
  <c r="AL84" i="1" s="1"/>
  <c r="AJ150" i="1"/>
  <c r="AN150" i="1"/>
  <c r="AR150" i="1" s="1"/>
  <c r="Q45" i="1"/>
  <c r="O9" i="2" s="1"/>
  <c r="T11" i="1"/>
  <c r="T45" i="1"/>
  <c r="AB110" i="1"/>
  <c r="I249" i="1"/>
  <c r="AC237" i="1"/>
  <c r="AD164" i="1"/>
  <c r="AN164" i="1" s="1"/>
  <c r="AR164" i="1" s="1"/>
  <c r="I110" i="1"/>
  <c r="U45" i="1"/>
  <c r="T146" i="1"/>
  <c r="AD114" i="1"/>
  <c r="AI114" i="1" s="1"/>
  <c r="AV114" i="1" s="1"/>
  <c r="AW114" i="1" s="1"/>
  <c r="AB121" i="1"/>
  <c r="AD77" i="1"/>
  <c r="AL77" i="1" s="1"/>
  <c r="AC83" i="1"/>
  <c r="AC30" i="1"/>
  <c r="AB232" i="1"/>
  <c r="AD229" i="1"/>
  <c r="AB216" i="1"/>
  <c r="AD106" i="1"/>
  <c r="AC102" i="1"/>
  <c r="AD88" i="1"/>
  <c r="W45" i="1"/>
  <c r="S9" i="2" s="1"/>
  <c r="T109" i="1"/>
  <c r="U170" i="1"/>
  <c r="U192" i="1"/>
  <c r="AD95" i="1"/>
  <c r="AL95" i="1" s="1"/>
  <c r="U11" i="1"/>
  <c r="AD242" i="1"/>
  <c r="AD234" i="1"/>
  <c r="AN234" i="1" s="1"/>
  <c r="D192" i="1"/>
  <c r="W146" i="1"/>
  <c r="S11" i="2" s="1"/>
  <c r="R146" i="1"/>
  <c r="P11" i="2" s="1"/>
  <c r="E8" i="2"/>
  <c r="I216" i="1"/>
  <c r="AD73" i="1"/>
  <c r="C21" i="15" s="1"/>
  <c r="K21" i="15" s="1"/>
  <c r="AD85" i="1"/>
  <c r="AI85" i="1" s="1"/>
  <c r="AV85" i="1" s="1"/>
  <c r="AW85" i="1" s="1"/>
  <c r="AD123" i="1"/>
  <c r="AN20" i="1"/>
  <c r="AD21" i="1"/>
  <c r="AO17" i="1"/>
  <c r="AB36" i="1"/>
  <c r="AD33" i="1"/>
  <c r="V11" i="1"/>
  <c r="R8" i="2" s="1"/>
  <c r="AD22" i="1"/>
  <c r="AD28" i="1"/>
  <c r="AI28" i="1" s="1"/>
  <c r="AC24" i="1"/>
  <c r="M11" i="1"/>
  <c r="K8" i="2" s="1"/>
  <c r="R11" i="1"/>
  <c r="P8" i="2" s="1"/>
  <c r="AD31" i="1"/>
  <c r="AN31" i="1" s="1"/>
  <c r="AF254" i="1"/>
  <c r="E52" i="3" s="1"/>
  <c r="AP255" i="1"/>
  <c r="AG109" i="1"/>
  <c r="AP116" i="1"/>
  <c r="E28" i="3"/>
  <c r="W192" i="1"/>
  <c r="S13" i="2" s="1"/>
  <c r="AO68" i="1"/>
  <c r="M278" i="1"/>
  <c r="E39" i="3"/>
  <c r="AF216" i="1"/>
  <c r="AP216" i="1" s="1"/>
  <c r="AE121" i="1"/>
  <c r="D29" i="3" s="1"/>
  <c r="AO31" i="1"/>
  <c r="AO141" i="1"/>
  <c r="W257" i="1"/>
  <c r="M257" i="1"/>
  <c r="AS124" i="1"/>
  <c r="W109" i="1"/>
  <c r="S10" i="2" s="1"/>
  <c r="M45" i="1"/>
  <c r="K9" i="2" s="1"/>
  <c r="Q11" i="1"/>
  <c r="O8" i="2" s="1"/>
  <c r="P11" i="1"/>
  <c r="N8" i="2" s="1"/>
  <c r="T257" i="1"/>
  <c r="AO16" i="1"/>
  <c r="AO85" i="1"/>
  <c r="R278" i="1"/>
  <c r="K257" i="1"/>
  <c r="N170" i="1"/>
  <c r="L12" i="2" s="1"/>
  <c r="AS155" i="1"/>
  <c r="V45" i="1"/>
  <c r="R9" i="2" s="1"/>
  <c r="AO19" i="1"/>
  <c r="AE83" i="1"/>
  <c r="M146" i="1"/>
  <c r="K11" i="2" s="1"/>
  <c r="AF46" i="1"/>
  <c r="AO238" i="1"/>
  <c r="AF24" i="1"/>
  <c r="AP24" i="1" s="1"/>
  <c r="D39" i="3"/>
  <c r="E14" i="3"/>
  <c r="AO47" i="1"/>
  <c r="AR214" i="1"/>
  <c r="Q146" i="1"/>
  <c r="O11" i="2" s="1"/>
  <c r="AR155" i="1"/>
  <c r="V146" i="1"/>
  <c r="R11" i="2" s="1"/>
  <c r="L146" i="1"/>
  <c r="J11" i="2" s="1"/>
  <c r="N146" i="1"/>
  <c r="L11" i="2" s="1"/>
  <c r="AP250" i="1"/>
  <c r="D29" i="15"/>
  <c r="L29" i="15" s="1"/>
  <c r="D21" i="15"/>
  <c r="Q278" i="1"/>
  <c r="W170" i="1"/>
  <c r="S12" i="2" s="1"/>
  <c r="AE321" i="1"/>
  <c r="AE255" i="1" s="1"/>
  <c r="D43" i="3"/>
  <c r="D16" i="15"/>
  <c r="L16" i="15" s="1"/>
  <c r="N278" i="1"/>
  <c r="R257" i="1"/>
  <c r="AS132" i="1"/>
  <c r="D24" i="3"/>
  <c r="AF74" i="1"/>
  <c r="AO59" i="1"/>
  <c r="D12" i="15"/>
  <c r="L12" i="15" s="1"/>
  <c r="K170" i="1"/>
  <c r="I12" i="2" s="1"/>
  <c r="AD171" i="1"/>
  <c r="AO115" i="1"/>
  <c r="AP68" i="1"/>
  <c r="AF18" i="1"/>
  <c r="AF87" i="1"/>
  <c r="AF129" i="1"/>
  <c r="AO13" i="1"/>
  <c r="AO38" i="1"/>
  <c r="O278" i="1"/>
  <c r="O192" i="1"/>
  <c r="M13" i="2" s="1"/>
  <c r="K109" i="1"/>
  <c r="I10" i="2" s="1"/>
  <c r="K45" i="1"/>
  <c r="AO130" i="1"/>
  <c r="AE129" i="1"/>
  <c r="AE36" i="1"/>
  <c r="D24" i="15"/>
  <c r="L24" i="15" s="1"/>
  <c r="O146" i="1"/>
  <c r="M11" i="2" s="1"/>
  <c r="R45" i="1"/>
  <c r="P9" i="2" s="1"/>
  <c r="O11" i="1"/>
  <c r="M8" i="2" s="1"/>
  <c r="AS184" i="1"/>
  <c r="AR184" i="1"/>
  <c r="AO252" i="1"/>
  <c r="AE251" i="1"/>
  <c r="AP64" i="1"/>
  <c r="AO75" i="1"/>
  <c r="AO198" i="1"/>
  <c r="L221" i="1"/>
  <c r="J14" i="2" s="1"/>
  <c r="AS208" i="1"/>
  <c r="AR205" i="1"/>
  <c r="M192" i="1"/>
  <c r="K13" i="2" s="1"/>
  <c r="AD180" i="1"/>
  <c r="E43" i="3"/>
  <c r="AP201" i="1"/>
  <c r="P170" i="1"/>
  <c r="N12" i="2" s="1"/>
  <c r="AS166" i="1"/>
  <c r="AR166" i="1"/>
  <c r="AE87" i="1"/>
  <c r="AO87" i="1" s="1"/>
  <c r="AO92" i="1"/>
  <c r="AP115" i="1"/>
  <c r="AF110" i="1"/>
  <c r="AP38" i="1"/>
  <c r="AF36" i="1"/>
  <c r="AP36" i="1" s="1"/>
  <c r="AE12" i="1"/>
  <c r="AP62" i="1"/>
  <c r="O170" i="1"/>
  <c r="M12" i="2" s="1"/>
  <c r="AE66" i="1"/>
  <c r="AF66" i="1"/>
  <c r="AF83" i="1"/>
  <c r="E22" i="3" s="1"/>
  <c r="AP232" i="1"/>
  <c r="K278" i="1"/>
  <c r="AD279" i="1"/>
  <c r="AJ279" i="1" s="1"/>
  <c r="AS218" i="1"/>
  <c r="N45" i="1"/>
  <c r="L9" i="2" s="1"/>
  <c r="L11" i="1"/>
  <c r="J8" i="2" s="1"/>
  <c r="S11" i="1"/>
  <c r="Q8" i="2" s="1"/>
  <c r="K11" i="1"/>
  <c r="I8" i="2" s="1"/>
  <c r="AO111" i="1"/>
  <c r="AE110" i="1"/>
  <c r="D27" i="3" s="1"/>
  <c r="AE315" i="1"/>
  <c r="AE225" i="1" s="1"/>
  <c r="AR176" i="1"/>
  <c r="AR163" i="1"/>
  <c r="O109" i="1"/>
  <c r="M10" i="2" s="1"/>
  <c r="AR132" i="1"/>
  <c r="D37" i="3"/>
  <c r="AO195" i="1"/>
  <c r="N192" i="1"/>
  <c r="L13" i="2" s="1"/>
  <c r="Q170" i="1"/>
  <c r="O12" i="2" s="1"/>
  <c r="AO84" i="1"/>
  <c r="AF315" i="1"/>
  <c r="AF225" i="1" s="1"/>
  <c r="AP225" i="1" s="1"/>
  <c r="AD275" i="1"/>
  <c r="AJ275" i="1" s="1"/>
  <c r="V192" i="1"/>
  <c r="R13" i="2" s="1"/>
  <c r="AF251" i="1"/>
  <c r="AI20" i="1"/>
  <c r="AV20" i="1" s="1"/>
  <c r="AW20" i="1" s="1"/>
  <c r="AR218" i="1"/>
  <c r="AS209" i="1"/>
  <c r="V170" i="1"/>
  <c r="R12" i="2" s="1"/>
  <c r="AS167" i="1"/>
  <c r="W11" i="1"/>
  <c r="S8" i="2" s="1"/>
  <c r="AE30" i="1"/>
  <c r="L45" i="1"/>
  <c r="J9" i="2" s="1"/>
  <c r="S45" i="1"/>
  <c r="Q9" i="2" s="1"/>
  <c r="AP199" i="1"/>
  <c r="AS179" i="1"/>
  <c r="S170" i="1"/>
  <c r="Q12" i="2" s="1"/>
  <c r="AS187" i="1"/>
  <c r="N11" i="1"/>
  <c r="L8" i="2" s="1"/>
  <c r="AN210" i="1"/>
  <c r="AD203" i="1"/>
  <c r="AN203" i="1" s="1"/>
  <c r="AS204" i="1"/>
  <c r="AR204" i="1"/>
  <c r="AP196" i="1"/>
  <c r="AF193" i="1"/>
  <c r="AD313" i="1"/>
  <c r="AI313" i="1" s="1"/>
  <c r="AO112" i="1"/>
  <c r="D36" i="3"/>
  <c r="AO194" i="1"/>
  <c r="AE193" i="1"/>
  <c r="E38" i="3"/>
  <c r="AS207" i="1"/>
  <c r="AR179" i="1"/>
  <c r="AC244" i="1"/>
  <c r="AF121" i="1"/>
  <c r="AP125" i="1"/>
  <c r="AD27" i="1"/>
  <c r="AL27" i="1" s="1"/>
  <c r="AR173" i="1"/>
  <c r="AS173" i="1"/>
  <c r="AJ148" i="1"/>
  <c r="AN148" i="1"/>
  <c r="AS148" i="1" s="1"/>
  <c r="AP35" i="1"/>
  <c r="AF30" i="1"/>
  <c r="AR187" i="1"/>
  <c r="AR215" i="1"/>
  <c r="AS215" i="1"/>
  <c r="I294" i="1"/>
  <c r="C293" i="1"/>
  <c r="D257" i="1"/>
  <c r="I266" i="1"/>
  <c r="AC36" i="1"/>
  <c r="AD37" i="1"/>
  <c r="AL37" i="1" s="1"/>
  <c r="AP243" i="1"/>
  <c r="AR169" i="1"/>
  <c r="AS169" i="1"/>
  <c r="AD35" i="1"/>
  <c r="AL35" i="1" s="1"/>
  <c r="AB30" i="1"/>
  <c r="AP56" i="1"/>
  <c r="AF52" i="1"/>
  <c r="AN217" i="1"/>
  <c r="K192" i="1"/>
  <c r="AS211" i="1"/>
  <c r="AR211" i="1"/>
  <c r="AO29" i="1"/>
  <c r="AE24" i="1"/>
  <c r="AP141" i="1"/>
  <c r="AF137" i="1"/>
  <c r="AP65" i="1"/>
  <c r="AF58" i="1"/>
  <c r="AD239" i="1"/>
  <c r="AB237" i="1"/>
  <c r="AP180" i="1"/>
  <c r="AF170" i="1"/>
  <c r="AL180" i="1"/>
  <c r="AD310" i="1"/>
  <c r="AE74" i="1"/>
  <c r="AO78" i="1"/>
  <c r="D26" i="15"/>
  <c r="AR154" i="1"/>
  <c r="AS154" i="1"/>
  <c r="AJ157" i="1"/>
  <c r="AN157" i="1"/>
  <c r="AO61" i="1"/>
  <c r="AE58" i="1"/>
  <c r="AF257" i="1"/>
  <c r="AD236" i="1"/>
  <c r="AI146" i="1"/>
  <c r="AV146" i="1" s="1"/>
  <c r="AW146" i="1" s="1"/>
  <c r="D170" i="1"/>
  <c r="AD307" i="1"/>
  <c r="AL307" i="1" s="1"/>
  <c r="AI297" i="1"/>
  <c r="Q257" i="1"/>
  <c r="AE257" i="1"/>
  <c r="P257" i="1"/>
  <c r="AD253" i="1"/>
  <c r="P221" i="1"/>
  <c r="N14" i="2" s="1"/>
  <c r="P109" i="1"/>
  <c r="I129" i="1"/>
  <c r="I30" i="1"/>
  <c r="C11" i="1"/>
  <c r="AB52" i="1"/>
  <c r="AD53" i="1"/>
  <c r="AL53" i="1" s="1"/>
  <c r="D19" i="15"/>
  <c r="AO71" i="1"/>
  <c r="AD314" i="1"/>
  <c r="AI314" i="1" s="1"/>
  <c r="AD303" i="1"/>
  <c r="AI303" i="1" s="1"/>
  <c r="I315" i="1"/>
  <c r="AF278" i="1"/>
  <c r="AD226" i="1"/>
  <c r="M109" i="1"/>
  <c r="V109" i="1"/>
  <c r="R10" i="2" s="1"/>
  <c r="H109" i="1"/>
  <c r="AD98" i="1"/>
  <c r="M22" i="8"/>
  <c r="H22" i="8"/>
  <c r="AD247" i="1"/>
  <c r="AD212" i="1"/>
  <c r="AN212" i="1" s="1"/>
  <c r="AR212" i="1" s="1"/>
  <c r="AN213" i="1"/>
  <c r="AS213" i="1" s="1"/>
  <c r="AD60" i="1"/>
  <c r="AL60" i="1" s="1"/>
  <c r="AC58" i="1"/>
  <c r="AD240" i="1"/>
  <c r="C222" i="1"/>
  <c r="C15" i="2" s="1"/>
  <c r="I225" i="1"/>
  <c r="AD131" i="1"/>
  <c r="AB129" i="1"/>
  <c r="E91" i="13"/>
  <c r="E90" i="13"/>
  <c r="AD17" i="1"/>
  <c r="AL17" i="1" s="1"/>
  <c r="AB12" i="1"/>
  <c r="AS220" i="1"/>
  <c r="AR208" i="1"/>
  <c r="I147" i="1"/>
  <c r="C146" i="1"/>
  <c r="AD127" i="1"/>
  <c r="AD103" i="1"/>
  <c r="D30" i="15"/>
  <c r="AO86" i="1"/>
  <c r="AD268" i="1"/>
  <c r="AJ268" i="1" s="1"/>
  <c r="AS214" i="1"/>
  <c r="AJ185" i="1"/>
  <c r="AN185" i="1"/>
  <c r="AR172" i="1"/>
  <c r="AS172" i="1"/>
  <c r="AN168" i="1"/>
  <c r="AR168" i="1" s="1"/>
  <c r="AJ168" i="1"/>
  <c r="U257" i="1"/>
  <c r="AD304" i="1"/>
  <c r="AL304" i="1" s="1"/>
  <c r="C323" i="1"/>
  <c r="C324" i="1" s="1"/>
  <c r="E100" i="13"/>
  <c r="AD198" i="1"/>
  <c r="AL198" i="1" s="1"/>
  <c r="AO70" i="1"/>
  <c r="D18" i="15"/>
  <c r="AF237" i="1"/>
  <c r="AD273" i="1"/>
  <c r="AJ273" i="1" s="1"/>
  <c r="AD258" i="1"/>
  <c r="AJ258" i="1" s="1"/>
  <c r="E221" i="1"/>
  <c r="E14" i="2" s="1"/>
  <c r="I189" i="1"/>
  <c r="AR167" i="1"/>
  <c r="H14" i="9"/>
  <c r="M14" i="9"/>
  <c r="AD75" i="1"/>
  <c r="AL75" i="1" s="1"/>
  <c r="AB74" i="1"/>
  <c r="AC110" i="1"/>
  <c r="AC121" i="1"/>
  <c r="AD199" i="1"/>
  <c r="AL199" i="1" s="1"/>
  <c r="AD196" i="1"/>
  <c r="AL196" i="1" s="1"/>
  <c r="AB193" i="1"/>
  <c r="AD305" i="1"/>
  <c r="AI305" i="1" s="1"/>
  <c r="O257" i="1"/>
  <c r="I203" i="1"/>
  <c r="AJ181" i="1"/>
  <c r="AN181" i="1"/>
  <c r="AD90" i="1"/>
  <c r="I121" i="1"/>
  <c r="I79" i="1"/>
  <c r="I24" i="1"/>
  <c r="AD312" i="1"/>
  <c r="AI312" i="1" s="1"/>
  <c r="AD197" i="1"/>
  <c r="AL197" i="1" s="1"/>
  <c r="AD142" i="1"/>
  <c r="AL142" i="1" s="1"/>
  <c r="AF79" i="1"/>
  <c r="AO42" i="1"/>
  <c r="D14" i="3"/>
  <c r="I116" i="1"/>
  <c r="AD26" i="1"/>
  <c r="AL26" i="1" s="1"/>
  <c r="AB24" i="1"/>
  <c r="AD138" i="1"/>
  <c r="AL138" i="1" s="1"/>
  <c r="AB137" i="1"/>
  <c r="AC193" i="1"/>
  <c r="H146" i="1"/>
  <c r="F11" i="2" s="1"/>
  <c r="AD128" i="1"/>
  <c r="F29" i="7"/>
  <c r="G29" i="7" s="1"/>
  <c r="G24" i="7"/>
  <c r="AD40" i="1"/>
  <c r="AD195" i="1"/>
  <c r="AS206" i="1"/>
  <c r="R192" i="1"/>
  <c r="P13" i="2" s="1"/>
  <c r="I193" i="1"/>
  <c r="R170" i="1"/>
  <c r="S146" i="1"/>
  <c r="Q11" i="2" s="1"/>
  <c r="S109" i="1"/>
  <c r="D221" i="1"/>
  <c r="D14" i="2" s="1"/>
  <c r="T278" i="1"/>
  <c r="AD309" i="1"/>
  <c r="AB251" i="1"/>
  <c r="AS156" i="1"/>
  <c r="AR156" i="1"/>
  <c r="AD147" i="1"/>
  <c r="J109" i="1"/>
  <c r="H10" i="2" s="1"/>
  <c r="I137" i="1"/>
  <c r="U109" i="1"/>
  <c r="U278" i="1"/>
  <c r="AD41" i="1"/>
  <c r="AL41" i="1" s="1"/>
  <c r="AN89" i="1" l="1"/>
  <c r="AC255" i="1"/>
  <c r="V221" i="1"/>
  <c r="R14" i="2" s="1"/>
  <c r="R221" i="1"/>
  <c r="P14" i="2" s="1"/>
  <c r="W221" i="1"/>
  <c r="S14" i="2" s="1"/>
  <c r="AC225" i="1"/>
  <c r="AC222" i="1" s="1"/>
  <c r="AB11" i="1"/>
  <c r="AJ104" i="1"/>
  <c r="AQ104" i="1"/>
  <c r="AH104" i="1"/>
  <c r="AN115" i="1"/>
  <c r="AR115" i="1" s="1"/>
  <c r="C15" i="15"/>
  <c r="K15" i="15" s="1"/>
  <c r="AN104" i="1"/>
  <c r="AS104" i="1" s="1"/>
  <c r="AL104" i="1"/>
  <c r="AN13" i="1"/>
  <c r="AR13" i="1" s="1"/>
  <c r="AL13" i="1"/>
  <c r="AI13" i="1"/>
  <c r="O221" i="1"/>
  <c r="M14" i="2" s="1"/>
  <c r="AL306" i="1"/>
  <c r="C7" i="17"/>
  <c r="AL308" i="1"/>
  <c r="C8" i="17"/>
  <c r="AL310" i="1"/>
  <c r="C10" i="17"/>
  <c r="AI311" i="1"/>
  <c r="AV311" i="1" s="1"/>
  <c r="AW311" i="1" s="1"/>
  <c r="C11" i="17"/>
  <c r="AG9" i="1"/>
  <c r="AL309" i="1"/>
  <c r="C9" i="17"/>
  <c r="AL318" i="1"/>
  <c r="AI318" i="1"/>
  <c r="AH318" i="1" s="1"/>
  <c r="AI35" i="1"/>
  <c r="AC45" i="1"/>
  <c r="AH312" i="1"/>
  <c r="AV312" i="1"/>
  <c r="AW312" i="1" s="1"/>
  <c r="AQ117" i="1"/>
  <c r="AV117" i="1"/>
  <c r="AW117" i="1" s="1"/>
  <c r="AH314" i="1"/>
  <c r="AV314" i="1"/>
  <c r="AW314" i="1" s="1"/>
  <c r="AH313" i="1"/>
  <c r="AV313" i="1"/>
  <c r="AW313" i="1" s="1"/>
  <c r="Y12" i="2"/>
  <c r="F11" i="13" s="1"/>
  <c r="AV170" i="1"/>
  <c r="AW170" i="1" s="1"/>
  <c r="AH89" i="1"/>
  <c r="AV89" i="1"/>
  <c r="AW89" i="1" s="1"/>
  <c r="AH32" i="1"/>
  <c r="AV32" i="1"/>
  <c r="AW32" i="1" s="1"/>
  <c r="AH223" i="1"/>
  <c r="AV223" i="1"/>
  <c r="AW223" i="1" s="1"/>
  <c r="AH100" i="1"/>
  <c r="AV100" i="1"/>
  <c r="AW100" i="1" s="1"/>
  <c r="AQ133" i="1"/>
  <c r="AV133" i="1"/>
  <c r="AW133" i="1" s="1"/>
  <c r="AQ135" i="1"/>
  <c r="AV135" i="1"/>
  <c r="AW135" i="1" s="1"/>
  <c r="AJ305" i="1"/>
  <c r="AV305" i="1"/>
  <c r="AW305" i="1" s="1"/>
  <c r="AJ297" i="1"/>
  <c r="AV297" i="1"/>
  <c r="AW297" i="1" s="1"/>
  <c r="AJ256" i="1"/>
  <c r="AV256" i="1"/>
  <c r="AW256" i="1" s="1"/>
  <c r="AJ54" i="1"/>
  <c r="AV54" i="1"/>
  <c r="AW54" i="1" s="1"/>
  <c r="AJ303" i="1"/>
  <c r="AV303" i="1"/>
  <c r="AW303" i="1" s="1"/>
  <c r="AJ25" i="1"/>
  <c r="AV25" i="1"/>
  <c r="AW25" i="1" s="1"/>
  <c r="AH320" i="1"/>
  <c r="AV320" i="1"/>
  <c r="AW320" i="1" s="1"/>
  <c r="AQ203" i="1"/>
  <c r="AV203" i="1"/>
  <c r="AW203" i="1" s="1"/>
  <c r="AJ28" i="1"/>
  <c r="AV28" i="1"/>
  <c r="AW28" i="1" s="1"/>
  <c r="AI238" i="1"/>
  <c r="AI309" i="1"/>
  <c r="AV309" i="1" s="1"/>
  <c r="AW309" i="1" s="1"/>
  <c r="N222" i="1"/>
  <c r="L15" i="2" s="1"/>
  <c r="AB222" i="1"/>
  <c r="T15" i="2" s="1"/>
  <c r="M222" i="1"/>
  <c r="AS188" i="1"/>
  <c r="AR178" i="1"/>
  <c r="AS160" i="1"/>
  <c r="AI130" i="1"/>
  <c r="AI139" i="1"/>
  <c r="AN130" i="1"/>
  <c r="AS130" i="1" s="1"/>
  <c r="AN139" i="1"/>
  <c r="AS139" i="1" s="1"/>
  <c r="K221" i="1"/>
  <c r="I14" i="2" s="1"/>
  <c r="AD129" i="1"/>
  <c r="C30" i="3" s="1"/>
  <c r="D33" i="3"/>
  <c r="AI119" i="1"/>
  <c r="J221" i="1"/>
  <c r="H14" i="2" s="1"/>
  <c r="AN227" i="1"/>
  <c r="AR227" i="1" s="1"/>
  <c r="AL243" i="1"/>
  <c r="I278" i="1"/>
  <c r="I257" i="1"/>
  <c r="AC257" i="1"/>
  <c r="AJ189" i="1"/>
  <c r="H12" i="2"/>
  <c r="AB170" i="1"/>
  <c r="T12" i="2" s="1"/>
  <c r="H11" i="2"/>
  <c r="AB146" i="1"/>
  <c r="T11" i="2" s="1"/>
  <c r="AB257" i="1"/>
  <c r="AI115" i="1"/>
  <c r="AJ115" i="1" s="1"/>
  <c r="I323" i="1"/>
  <c r="I324" i="1" s="1"/>
  <c r="AD278" i="1"/>
  <c r="AJ278" i="1" s="1"/>
  <c r="AC278" i="1"/>
  <c r="AB278" i="1"/>
  <c r="AR20" i="1"/>
  <c r="AN119" i="1"/>
  <c r="AS119" i="1" s="1"/>
  <c r="AN201" i="1"/>
  <c r="AR201" i="1" s="1"/>
  <c r="AN94" i="1"/>
  <c r="AR94" i="1" s="1"/>
  <c r="AI94" i="1"/>
  <c r="AN92" i="1"/>
  <c r="AS92" i="1" s="1"/>
  <c r="AD216" i="1"/>
  <c r="AN216" i="1" s="1"/>
  <c r="AS216" i="1" s="1"/>
  <c r="C44" i="3"/>
  <c r="H44" i="3" s="1"/>
  <c r="AI51" i="1"/>
  <c r="AS182" i="1"/>
  <c r="AL119" i="1"/>
  <c r="AL89" i="1"/>
  <c r="AR38" i="1"/>
  <c r="AR80" i="1"/>
  <c r="AI80" i="1"/>
  <c r="AN136" i="1"/>
  <c r="AR136" i="1" s="1"/>
  <c r="AI92" i="1"/>
  <c r="AS158" i="1"/>
  <c r="AI39" i="1"/>
  <c r="E33" i="3"/>
  <c r="AN135" i="1"/>
  <c r="AR135" i="1" s="1"/>
  <c r="AL258" i="1"/>
  <c r="AS145" i="1"/>
  <c r="AI145" i="1"/>
  <c r="AI112" i="1"/>
  <c r="AL112" i="1"/>
  <c r="AL85" i="1"/>
  <c r="AI38" i="1"/>
  <c r="AI57" i="1"/>
  <c r="AH135" i="1"/>
  <c r="AL91" i="1"/>
  <c r="AL57" i="1"/>
  <c r="AL67" i="1"/>
  <c r="AN91" i="1"/>
  <c r="AS91" i="1" s="1"/>
  <c r="AR165" i="1"/>
  <c r="E34" i="15"/>
  <c r="AR243" i="1"/>
  <c r="AP12" i="1"/>
  <c r="AF11" i="1"/>
  <c r="AR62" i="1"/>
  <c r="AR125" i="1"/>
  <c r="AR76" i="1"/>
  <c r="AI201" i="1"/>
  <c r="AL239" i="1"/>
  <c r="AL40" i="1"/>
  <c r="AN242" i="1"/>
  <c r="AR242" i="1" s="1"/>
  <c r="AL242" i="1"/>
  <c r="AS152" i="1"/>
  <c r="AD257" i="1"/>
  <c r="AJ257" i="1" s="1"/>
  <c r="AL305" i="1"/>
  <c r="AL303" i="1"/>
  <c r="AL38" i="1"/>
  <c r="AL238" i="1"/>
  <c r="AL266" i="1"/>
  <c r="AL141" i="1"/>
  <c r="AL145" i="1"/>
  <c r="AN248" i="1"/>
  <c r="AR51" i="1"/>
  <c r="AS140" i="1"/>
  <c r="AL51" i="1"/>
  <c r="AL114" i="1"/>
  <c r="AL28" i="1"/>
  <c r="AL19" i="1"/>
  <c r="AL140" i="1"/>
  <c r="AL56" i="1"/>
  <c r="AL144" i="1"/>
  <c r="AL201" i="1"/>
  <c r="AN202" i="1"/>
  <c r="AR202" i="1" s="1"/>
  <c r="AL275" i="1"/>
  <c r="AN133" i="1"/>
  <c r="AR133" i="1" s="1"/>
  <c r="AL25" i="1"/>
  <c r="AL73" i="1"/>
  <c r="AL62" i="1"/>
  <c r="AL61" i="1"/>
  <c r="AL64" i="1"/>
  <c r="AL86" i="1"/>
  <c r="AN33" i="1"/>
  <c r="AS33" i="1" s="1"/>
  <c r="AL33" i="1"/>
  <c r="AN113" i="1"/>
  <c r="AR113" i="1" s="1"/>
  <c r="AL113" i="1"/>
  <c r="AN200" i="1"/>
  <c r="AR200" i="1" s="1"/>
  <c r="AL200" i="1"/>
  <c r="AL31" i="1"/>
  <c r="AL202" i="1"/>
  <c r="AL47" i="1"/>
  <c r="AN50" i="1"/>
  <c r="AL50" i="1"/>
  <c r="AJ50" i="1"/>
  <c r="AL240" i="1"/>
  <c r="G49" i="3"/>
  <c r="C17" i="15"/>
  <c r="K17" i="15" s="1"/>
  <c r="AL69" i="1"/>
  <c r="AN48" i="1"/>
  <c r="AR48" i="1" s="1"/>
  <c r="AL48" i="1"/>
  <c r="AN63" i="1"/>
  <c r="AS63" i="1" s="1"/>
  <c r="AL63" i="1"/>
  <c r="AN32" i="1"/>
  <c r="AJ32" i="1"/>
  <c r="AL32" i="1"/>
  <c r="AL131" i="1"/>
  <c r="AI304" i="1"/>
  <c r="AL55" i="1"/>
  <c r="AL284" i="1"/>
  <c r="AL256" i="1"/>
  <c r="AN241" i="1"/>
  <c r="AS241" i="1" s="1"/>
  <c r="AL241" i="1"/>
  <c r="AR56" i="1"/>
  <c r="AL273" i="1"/>
  <c r="AL29" i="1"/>
  <c r="AL80" i="1"/>
  <c r="AL268" i="1"/>
  <c r="AI248" i="1"/>
  <c r="H33" i="8"/>
  <c r="AL34" i="1"/>
  <c r="M34" i="15"/>
  <c r="AL54" i="1"/>
  <c r="AL93" i="1"/>
  <c r="AL125" i="1"/>
  <c r="AL72" i="1"/>
  <c r="AL311" i="1"/>
  <c r="AL279" i="1"/>
  <c r="AL78" i="1"/>
  <c r="AL111" i="1"/>
  <c r="AS93" i="1"/>
  <c r="AR55" i="1"/>
  <c r="M20" i="15"/>
  <c r="AH114" i="1"/>
  <c r="AJ114" i="1"/>
  <c r="H43" i="3"/>
  <c r="AH78" i="1"/>
  <c r="AJ78" i="1"/>
  <c r="AH20" i="1"/>
  <c r="AJ20" i="1"/>
  <c r="AO255" i="1"/>
  <c r="C19" i="4"/>
  <c r="AH111" i="1"/>
  <c r="AJ111" i="1"/>
  <c r="AH19" i="1"/>
  <c r="AJ19" i="1"/>
  <c r="AH85" i="1"/>
  <c r="AJ85" i="1"/>
  <c r="C42" i="3"/>
  <c r="AI96" i="1"/>
  <c r="AV96" i="1" s="1"/>
  <c r="AW96" i="1" s="1"/>
  <c r="C16" i="15"/>
  <c r="K16" i="15" s="1"/>
  <c r="AN25" i="1"/>
  <c r="AR25" i="1" s="1"/>
  <c r="F54" i="3"/>
  <c r="G54" i="3" s="1"/>
  <c r="S221" i="1"/>
  <c r="Q14" i="2" s="1"/>
  <c r="Q15" i="2"/>
  <c r="AN143" i="1"/>
  <c r="AR143" i="1" s="1"/>
  <c r="AI72" i="1"/>
  <c r="AI61" i="1"/>
  <c r="AN49" i="1"/>
  <c r="AS49" i="1" s="1"/>
  <c r="AS161" i="1"/>
  <c r="AS151" i="1"/>
  <c r="AS51" i="1"/>
  <c r="AS107" i="1"/>
  <c r="AL107" i="1"/>
  <c r="AI64" i="1"/>
  <c r="AV64" i="1" s="1"/>
  <c r="AW64" i="1" s="1"/>
  <c r="AR64" i="1"/>
  <c r="AI306" i="1"/>
  <c r="AR93" i="1"/>
  <c r="AI93" i="1"/>
  <c r="D16" i="3"/>
  <c r="AN70" i="1"/>
  <c r="AS70" i="1" s="1"/>
  <c r="AI141" i="1"/>
  <c r="AV141" i="1" s="1"/>
  <c r="AW141" i="1" s="1"/>
  <c r="AR140" i="1"/>
  <c r="AN73" i="1"/>
  <c r="AR73" i="1" s="1"/>
  <c r="AS105" i="1"/>
  <c r="AI243" i="1"/>
  <c r="AV243" i="1" s="1"/>
  <c r="AW243" i="1" s="1"/>
  <c r="AN96" i="1"/>
  <c r="AL115" i="1"/>
  <c r="AR191" i="1"/>
  <c r="C36" i="15"/>
  <c r="K36" i="15" s="1"/>
  <c r="M36" i="15" s="1"/>
  <c r="AI34" i="1"/>
  <c r="AR16" i="1"/>
  <c r="AS174" i="1"/>
  <c r="AS153" i="1"/>
  <c r="AN39" i="1"/>
  <c r="AR39" i="1" s="1"/>
  <c r="AS57" i="1"/>
  <c r="AS233" i="1"/>
  <c r="AN54" i="1"/>
  <c r="AR54" i="1" s="1"/>
  <c r="AS190" i="1"/>
  <c r="AS20" i="1"/>
  <c r="C18" i="15"/>
  <c r="K18" i="15" s="1"/>
  <c r="AI29" i="1"/>
  <c r="AV29" i="1" s="1"/>
  <c r="AW29" i="1" s="1"/>
  <c r="I293" i="1"/>
  <c r="AR177" i="1"/>
  <c r="AL246" i="1"/>
  <c r="AN72" i="1"/>
  <c r="AR72" i="1" s="1"/>
  <c r="AD251" i="1"/>
  <c r="AN251" i="1" s="1"/>
  <c r="AI319" i="1"/>
  <c r="AV319" i="1" s="1"/>
  <c r="AW319" i="1" s="1"/>
  <c r="AI86" i="1"/>
  <c r="AV86" i="1" s="1"/>
  <c r="AW86" i="1" s="1"/>
  <c r="AS243" i="1"/>
  <c r="AS235" i="1"/>
  <c r="AD293" i="1"/>
  <c r="AL293" i="1" s="1"/>
  <c r="AL296" i="1"/>
  <c r="AS55" i="1"/>
  <c r="AI144" i="1"/>
  <c r="AV144" i="1" s="1"/>
  <c r="AW144" i="1" s="1"/>
  <c r="AS125" i="1"/>
  <c r="AI235" i="1"/>
  <c r="AI126" i="1"/>
  <c r="AI107" i="1"/>
  <c r="AV107" i="1" s="1"/>
  <c r="AW107" i="1" s="1"/>
  <c r="AI246" i="1"/>
  <c r="AS149" i="1"/>
  <c r="AI140" i="1"/>
  <c r="AV140" i="1" s="1"/>
  <c r="AW140" i="1" s="1"/>
  <c r="AH133" i="1"/>
  <c r="AH117" i="1"/>
  <c r="AJ152" i="1"/>
  <c r="AI125" i="1"/>
  <c r="AV125" i="1" s="1"/>
  <c r="AW125" i="1" s="1"/>
  <c r="AI55" i="1"/>
  <c r="AV55" i="1" s="1"/>
  <c r="AW55" i="1" s="1"/>
  <c r="AH28" i="1"/>
  <c r="AH54" i="1"/>
  <c r="AH25" i="1"/>
  <c r="C26" i="15"/>
  <c r="K26" i="15" s="1"/>
  <c r="AN78" i="1"/>
  <c r="AS78" i="1" s="1"/>
  <c r="AR145" i="1"/>
  <c r="AI69" i="1"/>
  <c r="AS56" i="1"/>
  <c r="AI59" i="1"/>
  <c r="AV59" i="1" s="1"/>
  <c r="AI14" i="1"/>
  <c r="AV14" i="1" s="1"/>
  <c r="AW14" i="1" s="1"/>
  <c r="AR159" i="1"/>
  <c r="AI143" i="1"/>
  <c r="AV143" i="1" s="1"/>
  <c r="AW143" i="1" s="1"/>
  <c r="AR245" i="1"/>
  <c r="AS76" i="1"/>
  <c r="AI47" i="1"/>
  <c r="AL105" i="1"/>
  <c r="AN69" i="1"/>
  <c r="AS69" i="1" s="1"/>
  <c r="AN19" i="1"/>
  <c r="AS19" i="1" s="1"/>
  <c r="AI245" i="1"/>
  <c r="AI252" i="1"/>
  <c r="AI56" i="1"/>
  <c r="AV56" i="1" s="1"/>
  <c r="AW56" i="1" s="1"/>
  <c r="AI48" i="1"/>
  <c r="AI63" i="1"/>
  <c r="AQ100" i="1"/>
  <c r="AN82" i="1"/>
  <c r="AS82" i="1" s="1"/>
  <c r="AN28" i="1"/>
  <c r="AR28" i="1" s="1"/>
  <c r="AI105" i="1"/>
  <c r="AD110" i="1"/>
  <c r="AN110" i="1" s="1"/>
  <c r="AI49" i="1"/>
  <c r="AV49" i="1" s="1"/>
  <c r="AW49" i="1" s="1"/>
  <c r="AR47" i="1"/>
  <c r="AN100" i="1"/>
  <c r="AS100" i="1" s="1"/>
  <c r="C30" i="15"/>
  <c r="K30" i="15" s="1"/>
  <c r="AS15" i="1"/>
  <c r="AS64" i="1"/>
  <c r="AN23" i="1"/>
  <c r="AS23" i="1" s="1"/>
  <c r="AD46" i="1"/>
  <c r="C16" i="3" s="1"/>
  <c r="AD66" i="1"/>
  <c r="AN66" i="1" s="1"/>
  <c r="AD321" i="1"/>
  <c r="AP254" i="1"/>
  <c r="AO116" i="1"/>
  <c r="AS47" i="1"/>
  <c r="C50" i="3"/>
  <c r="AN249" i="1"/>
  <c r="AS14" i="1"/>
  <c r="AR14" i="1"/>
  <c r="AI62" i="1"/>
  <c r="AV62" i="1" s="1"/>
  <c r="AW62" i="1" s="1"/>
  <c r="AI73" i="1"/>
  <c r="AV73" i="1" s="1"/>
  <c r="AW73" i="1" s="1"/>
  <c r="AD244" i="1"/>
  <c r="AL244" i="1" s="1"/>
  <c r="AR141" i="1"/>
  <c r="AN250" i="1"/>
  <c r="AR250" i="1" s="1"/>
  <c r="AI250" i="1"/>
  <c r="AQ170" i="1"/>
  <c r="AS224" i="1"/>
  <c r="AN71" i="1"/>
  <c r="AS71" i="1" s="1"/>
  <c r="C19" i="15"/>
  <c r="K19" i="15" s="1"/>
  <c r="AD87" i="1"/>
  <c r="AL87" i="1" s="1"/>
  <c r="AI68" i="1"/>
  <c r="AI84" i="1"/>
  <c r="AV84" i="1" s="1"/>
  <c r="AW84" i="1" s="1"/>
  <c r="AI16" i="1"/>
  <c r="AV16" i="1" s="1"/>
  <c r="AW16" i="1" s="1"/>
  <c r="AI224" i="1"/>
  <c r="AI67" i="1"/>
  <c r="AJ67" i="1" s="1"/>
  <c r="AI71" i="1"/>
  <c r="AV71" i="1" s="1"/>
  <c r="AW71" i="1" s="1"/>
  <c r="H29" i="8"/>
  <c r="AR161" i="1"/>
  <c r="AS62" i="1"/>
  <c r="E21" i="15"/>
  <c r="W11" i="2"/>
  <c r="AD18" i="1"/>
  <c r="C10" i="3" s="1"/>
  <c r="E20" i="15"/>
  <c r="AB192" i="1"/>
  <c r="T13" i="2" s="1"/>
  <c r="H25" i="9"/>
  <c r="AI70" i="1"/>
  <c r="AV70" i="1" s="1"/>
  <c r="AW70" i="1" s="1"/>
  <c r="AI15" i="1"/>
  <c r="AV15" i="1" s="1"/>
  <c r="AW15" i="1" s="1"/>
  <c r="C10" i="15"/>
  <c r="K10" i="15" s="1"/>
  <c r="M10" i="15" s="1"/>
  <c r="AN67" i="1"/>
  <c r="AS67" i="1" s="1"/>
  <c r="AS189" i="1"/>
  <c r="AD12" i="1"/>
  <c r="AN12" i="1" s="1"/>
  <c r="AJ161" i="1"/>
  <c r="AQ25" i="1"/>
  <c r="AN68" i="1"/>
  <c r="AR68" i="1" s="1"/>
  <c r="AI200" i="1"/>
  <c r="AI202" i="1"/>
  <c r="AV202" i="1" s="1"/>
  <c r="AW202" i="1" s="1"/>
  <c r="AN114" i="1"/>
  <c r="AR114" i="1" s="1"/>
  <c r="E9" i="3"/>
  <c r="AO52" i="1"/>
  <c r="AP102" i="1"/>
  <c r="AF222" i="1"/>
  <c r="AP222" i="1" s="1"/>
  <c r="AO18" i="1"/>
  <c r="AO249" i="1"/>
  <c r="AO237" i="1"/>
  <c r="D32" i="3"/>
  <c r="AS80" i="1"/>
  <c r="AP83" i="1"/>
  <c r="AE254" i="1"/>
  <c r="AO254" i="1" s="1"/>
  <c r="AO102" i="1"/>
  <c r="AL245" i="1"/>
  <c r="AN230" i="1"/>
  <c r="D47" i="3"/>
  <c r="AN223" i="1"/>
  <c r="AR223" i="1" s="1"/>
  <c r="AI233" i="1"/>
  <c r="AH194" i="1"/>
  <c r="AQ194" i="1"/>
  <c r="F36" i="3"/>
  <c r="AN194" i="1"/>
  <c r="AS194" i="1" s="1"/>
  <c r="C36" i="3"/>
  <c r="AN219" i="1"/>
  <c r="AL219" i="1"/>
  <c r="AL216" i="1" s="1"/>
  <c r="F34" i="3"/>
  <c r="AR162" i="1"/>
  <c r="AS150" i="1"/>
  <c r="X11" i="2"/>
  <c r="AS183" i="1"/>
  <c r="AN117" i="1"/>
  <c r="AR117" i="1" s="1"/>
  <c r="AI113" i="1"/>
  <c r="D23" i="3"/>
  <c r="AH91" i="1"/>
  <c r="AQ91" i="1"/>
  <c r="AI33" i="1"/>
  <c r="AQ101" i="1"/>
  <c r="AH101" i="1"/>
  <c r="I192" i="1"/>
  <c r="G13" i="2" s="1"/>
  <c r="D13" i="2"/>
  <c r="AI81" i="1"/>
  <c r="AV81" i="1" s="1"/>
  <c r="AW81" i="1" s="1"/>
  <c r="AN81" i="1"/>
  <c r="AQ82" i="1"/>
  <c r="AH82" i="1"/>
  <c r="AN95" i="1"/>
  <c r="AI120" i="1"/>
  <c r="AV120" i="1" s="1"/>
  <c r="AW120" i="1" s="1"/>
  <c r="AN120" i="1"/>
  <c r="AQ50" i="1"/>
  <c r="AH50" i="1"/>
  <c r="AI234" i="1"/>
  <c r="AV234" i="1" s="1"/>
  <c r="AW234" i="1" s="1"/>
  <c r="AS164" i="1"/>
  <c r="AI106" i="1"/>
  <c r="AV106" i="1" s="1"/>
  <c r="AW106" i="1" s="1"/>
  <c r="AN106" i="1"/>
  <c r="AL106" i="1"/>
  <c r="AO170" i="1"/>
  <c r="W12" i="2"/>
  <c r="AN65" i="1"/>
  <c r="AR65" i="1" s="1"/>
  <c r="AI65" i="1"/>
  <c r="AV65" i="1" s="1"/>
  <c r="AW65" i="1" s="1"/>
  <c r="AN101" i="1"/>
  <c r="AS101" i="1" s="1"/>
  <c r="AI123" i="1"/>
  <c r="AV123" i="1" s="1"/>
  <c r="AW123" i="1" s="1"/>
  <c r="AN123" i="1"/>
  <c r="AI43" i="1"/>
  <c r="AV43" i="1" s="1"/>
  <c r="AW43" i="1" s="1"/>
  <c r="AD42" i="1"/>
  <c r="AN43" i="1"/>
  <c r="AQ227" i="1"/>
  <c r="AH227" i="1"/>
  <c r="AD79" i="1"/>
  <c r="AL79" i="1" s="1"/>
  <c r="AI242" i="1"/>
  <c r="AS175" i="1"/>
  <c r="AO110" i="1"/>
  <c r="C29" i="15"/>
  <c r="K29" i="15" s="1"/>
  <c r="M29" i="15" s="1"/>
  <c r="AN85" i="1"/>
  <c r="AS85" i="1" s="1"/>
  <c r="AI229" i="1"/>
  <c r="AV229" i="1" s="1"/>
  <c r="AW229" i="1" s="1"/>
  <c r="AN229" i="1"/>
  <c r="AI99" i="1"/>
  <c r="AV99" i="1" s="1"/>
  <c r="AW99" i="1" s="1"/>
  <c r="AN99" i="1"/>
  <c r="AI118" i="1"/>
  <c r="AV118" i="1" s="1"/>
  <c r="AW118" i="1" s="1"/>
  <c r="AN118" i="1"/>
  <c r="C12" i="15"/>
  <c r="AN59" i="1"/>
  <c r="AR59" i="1" s="1"/>
  <c r="C28" i="15"/>
  <c r="K28" i="15" s="1"/>
  <c r="M28" i="15" s="1"/>
  <c r="AN84" i="1"/>
  <c r="AS84" i="1" s="1"/>
  <c r="AI76" i="1"/>
  <c r="AD116" i="1"/>
  <c r="C25" i="15"/>
  <c r="AN77" i="1"/>
  <c r="AN134" i="1"/>
  <c r="AI134" i="1"/>
  <c r="AV134" i="1" s="1"/>
  <c r="AW134" i="1" s="1"/>
  <c r="AS38" i="1"/>
  <c r="AN111" i="1"/>
  <c r="AS111" i="1" s="1"/>
  <c r="I45" i="1"/>
  <c r="G9" i="2" s="1"/>
  <c r="T9" i="1"/>
  <c r="AJ164" i="1"/>
  <c r="AC192" i="1"/>
  <c r="U13" i="2" s="1"/>
  <c r="AD232" i="1"/>
  <c r="AL232" i="1" s="1"/>
  <c r="L21" i="15"/>
  <c r="M21" i="15" s="1"/>
  <c r="AC11" i="1"/>
  <c r="U8" i="2" s="1"/>
  <c r="AI95" i="1"/>
  <c r="D21" i="3"/>
  <c r="AO79" i="1"/>
  <c r="AR126" i="1"/>
  <c r="AQ54" i="1"/>
  <c r="AN228" i="1"/>
  <c r="AI228" i="1"/>
  <c r="AV228" i="1" s="1"/>
  <c r="AW228" i="1" s="1"/>
  <c r="AQ136" i="1"/>
  <c r="AH136" i="1"/>
  <c r="C24" i="15"/>
  <c r="K24" i="15" s="1"/>
  <c r="M24" i="15" s="1"/>
  <c r="AI231" i="1"/>
  <c r="AV231" i="1" s="1"/>
  <c r="AW231" i="1" s="1"/>
  <c r="AN231" i="1"/>
  <c r="AQ114" i="1"/>
  <c r="AI241" i="1"/>
  <c r="AS141" i="1"/>
  <c r="AD83" i="1"/>
  <c r="AN83" i="1" s="1"/>
  <c r="AQ78" i="1"/>
  <c r="AI77" i="1"/>
  <c r="AI88" i="1"/>
  <c r="AV88" i="1" s="1"/>
  <c r="AW88" i="1" s="1"/>
  <c r="AN88" i="1"/>
  <c r="AN44" i="1"/>
  <c r="AI44" i="1"/>
  <c r="AI108" i="1"/>
  <c r="AN108" i="1"/>
  <c r="AS186" i="1"/>
  <c r="AH230" i="1"/>
  <c r="AQ230" i="1"/>
  <c r="AS16" i="1"/>
  <c r="AI31" i="1"/>
  <c r="AV31" i="1" s="1"/>
  <c r="AW31" i="1" s="1"/>
  <c r="AD30" i="1"/>
  <c r="AL30" i="1" s="1"/>
  <c r="AS31" i="1"/>
  <c r="AQ28" i="1"/>
  <c r="AI22" i="1"/>
  <c r="AV22" i="1" s="1"/>
  <c r="AW22" i="1" s="1"/>
  <c r="AN22" i="1"/>
  <c r="AN21" i="1"/>
  <c r="AI21" i="1"/>
  <c r="AV21" i="1" s="1"/>
  <c r="AW21" i="1" s="1"/>
  <c r="AQ23" i="1"/>
  <c r="AH23" i="1"/>
  <c r="AR31" i="1"/>
  <c r="Q9" i="1"/>
  <c r="AO225" i="1"/>
  <c r="AP46" i="1"/>
  <c r="E16" i="3"/>
  <c r="L9" i="1"/>
  <c r="AO121" i="1"/>
  <c r="AO83" i="1"/>
  <c r="D22" i="3"/>
  <c r="E13" i="3"/>
  <c r="AO30" i="1"/>
  <c r="E20" i="3"/>
  <c r="AP74" i="1"/>
  <c r="AS212" i="1"/>
  <c r="AS238" i="1"/>
  <c r="AR238" i="1"/>
  <c r="AR252" i="1"/>
  <c r="AS252" i="1"/>
  <c r="AR213" i="1"/>
  <c r="E51" i="3"/>
  <c r="AP251" i="1"/>
  <c r="D30" i="3"/>
  <c r="AO129" i="1"/>
  <c r="AS168" i="1"/>
  <c r="D12" i="3"/>
  <c r="AO12" i="1"/>
  <c r="D9" i="3"/>
  <c r="AB45" i="1"/>
  <c r="T9" i="2" s="1"/>
  <c r="AE222" i="1"/>
  <c r="D46" i="3" s="1"/>
  <c r="AE109" i="1"/>
  <c r="AP66" i="1"/>
  <c r="E19" i="3"/>
  <c r="AQ85" i="1"/>
  <c r="V9" i="1"/>
  <c r="AQ20" i="1"/>
  <c r="AQ111" i="1"/>
  <c r="AO36" i="1"/>
  <c r="D13" i="3"/>
  <c r="E23" i="3"/>
  <c r="AP87" i="1"/>
  <c r="AD170" i="1"/>
  <c r="AN171" i="1"/>
  <c r="AJ171" i="1"/>
  <c r="AB109" i="1"/>
  <c r="T10" i="2" s="1"/>
  <c r="D19" i="3"/>
  <c r="AO66" i="1"/>
  <c r="AR152" i="1"/>
  <c r="AP110" i="1"/>
  <c r="E27" i="3"/>
  <c r="AP129" i="1"/>
  <c r="E30" i="3"/>
  <c r="AN180" i="1"/>
  <c r="AR180" i="1" s="1"/>
  <c r="AJ180" i="1"/>
  <c r="D51" i="3"/>
  <c r="AO251" i="1"/>
  <c r="AP18" i="1"/>
  <c r="AO58" i="1"/>
  <c r="D18" i="3"/>
  <c r="AI142" i="1"/>
  <c r="AV142" i="1" s="1"/>
  <c r="AW142" i="1" s="1"/>
  <c r="AN142" i="1"/>
  <c r="C254" i="1"/>
  <c r="I255" i="1"/>
  <c r="D20" i="3"/>
  <c r="AO74" i="1"/>
  <c r="AF45" i="1"/>
  <c r="E17" i="3"/>
  <c r="AP52" i="1"/>
  <c r="AD36" i="1"/>
  <c r="AN37" i="1"/>
  <c r="AI37" i="1"/>
  <c r="AV37" i="1" s="1"/>
  <c r="AW37" i="1" s="1"/>
  <c r="AJ147" i="1"/>
  <c r="AN147" i="1"/>
  <c r="AD146" i="1"/>
  <c r="AQ19" i="1"/>
  <c r="AR181" i="1"/>
  <c r="AS181" i="1"/>
  <c r="AN60" i="1"/>
  <c r="C13" i="15"/>
  <c r="AD58" i="1"/>
  <c r="AI60" i="1"/>
  <c r="AV60" i="1" s="1"/>
  <c r="AW60" i="1" s="1"/>
  <c r="AO24" i="1"/>
  <c r="D11" i="3"/>
  <c r="AE11" i="1"/>
  <c r="I13" i="2"/>
  <c r="AN131" i="1"/>
  <c r="AI131" i="1"/>
  <c r="AV131" i="1" s="1"/>
  <c r="AW131" i="1" s="1"/>
  <c r="F33" i="3"/>
  <c r="AQ146" i="1"/>
  <c r="Y11" i="2"/>
  <c r="E9" i="1"/>
  <c r="E21" i="3"/>
  <c r="AP79" i="1"/>
  <c r="AP237" i="1"/>
  <c r="E48" i="3"/>
  <c r="C103" i="13"/>
  <c r="D103" i="13"/>
  <c r="F99" i="13"/>
  <c r="F96" i="13"/>
  <c r="F95" i="13"/>
  <c r="F97" i="13"/>
  <c r="F10" i="2"/>
  <c r="H9" i="1"/>
  <c r="AD315" i="1"/>
  <c r="AH303" i="1"/>
  <c r="C8" i="2"/>
  <c r="I11" i="1"/>
  <c r="F98" i="13"/>
  <c r="AI236" i="1"/>
  <c r="AV236" i="1" s="1"/>
  <c r="AW236" i="1" s="1"/>
  <c r="AN236" i="1"/>
  <c r="E18" i="3"/>
  <c r="AP58" i="1"/>
  <c r="AR29" i="1"/>
  <c r="AS29" i="1"/>
  <c r="AN26" i="1"/>
  <c r="AD24" i="1"/>
  <c r="AL24" i="1" s="1"/>
  <c r="AI26" i="1"/>
  <c r="AV26" i="1" s="1"/>
  <c r="AW26" i="1" s="1"/>
  <c r="AI308" i="1"/>
  <c r="AR185" i="1"/>
  <c r="AS185" i="1"/>
  <c r="C8" i="15"/>
  <c r="AN17" i="1"/>
  <c r="AI17" i="1"/>
  <c r="AV17" i="1" s="1"/>
  <c r="AW17" i="1" s="1"/>
  <c r="AN247" i="1"/>
  <c r="AI247" i="1"/>
  <c r="AV247" i="1" s="1"/>
  <c r="AW247" i="1" s="1"/>
  <c r="AL247" i="1"/>
  <c r="AV296" i="1"/>
  <c r="AW296" i="1" s="1"/>
  <c r="AQ223" i="1"/>
  <c r="AI195" i="1"/>
  <c r="AV195" i="1" s="1"/>
  <c r="AW195" i="1" s="1"/>
  <c r="C37" i="3"/>
  <c r="C38" i="15"/>
  <c r="K38" i="15" s="1"/>
  <c r="AD193" i="1"/>
  <c r="AL193" i="1" s="1"/>
  <c r="AN195" i="1"/>
  <c r="AD74" i="1"/>
  <c r="AL74" i="1" s="1"/>
  <c r="AN75" i="1"/>
  <c r="AI75" i="1"/>
  <c r="AV75" i="1" s="1"/>
  <c r="AW75" i="1" s="1"/>
  <c r="C23" i="15"/>
  <c r="AN41" i="1"/>
  <c r="AI41" i="1"/>
  <c r="P12" i="2"/>
  <c r="R9" i="1"/>
  <c r="AR148" i="1"/>
  <c r="AN253" i="1"/>
  <c r="AI253" i="1"/>
  <c r="AV253" i="1" s="1"/>
  <c r="AW253" i="1" s="1"/>
  <c r="AN239" i="1"/>
  <c r="AI239" i="1"/>
  <c r="AD237" i="1"/>
  <c r="U9" i="1"/>
  <c r="AN128" i="1"/>
  <c r="AI128" i="1"/>
  <c r="AV128" i="1" s="1"/>
  <c r="AW128" i="1" s="1"/>
  <c r="AN138" i="1"/>
  <c r="AI138" i="1"/>
  <c r="AV138" i="1" s="1"/>
  <c r="AW138" i="1" s="1"/>
  <c r="AD137" i="1"/>
  <c r="AN196" i="1"/>
  <c r="C38" i="3"/>
  <c r="AI196" i="1"/>
  <c r="AV196" i="1" s="1"/>
  <c r="AW196" i="1" s="1"/>
  <c r="L18" i="15"/>
  <c r="AR86" i="1"/>
  <c r="AS86" i="1"/>
  <c r="I222" i="1"/>
  <c r="G15" i="2" s="1"/>
  <c r="L19" i="15"/>
  <c r="L26" i="15"/>
  <c r="AP170" i="1"/>
  <c r="E34" i="3"/>
  <c r="X12" i="2"/>
  <c r="AS217" i="1"/>
  <c r="AR217" i="1"/>
  <c r="AN35" i="1"/>
  <c r="AR35" i="1" s="1"/>
  <c r="AS246" i="1"/>
  <c r="AR246" i="1"/>
  <c r="L30" i="15"/>
  <c r="K10" i="2"/>
  <c r="AN199" i="1"/>
  <c r="C41" i="3"/>
  <c r="AI199" i="1"/>
  <c r="AV199" i="1" s="1"/>
  <c r="AW199" i="1" s="1"/>
  <c r="M9" i="2"/>
  <c r="AR112" i="1"/>
  <c r="AS112" i="1"/>
  <c r="AI90" i="1"/>
  <c r="AN90" i="1"/>
  <c r="AL90" i="1"/>
  <c r="AN103" i="1"/>
  <c r="AI103" i="1"/>
  <c r="AD102" i="1"/>
  <c r="AN226" i="1"/>
  <c r="AI226" i="1"/>
  <c r="AV226" i="1" s="1"/>
  <c r="AW226" i="1" s="1"/>
  <c r="C10" i="2"/>
  <c r="I109" i="1"/>
  <c r="G10" i="2" s="1"/>
  <c r="D12" i="2"/>
  <c r="I170" i="1"/>
  <c r="G12" i="2" s="1"/>
  <c r="D9" i="1"/>
  <c r="E32" i="3"/>
  <c r="AP137" i="1"/>
  <c r="AN27" i="1"/>
  <c r="AI27" i="1"/>
  <c r="C39" i="3"/>
  <c r="AN197" i="1"/>
  <c r="AI197" i="1"/>
  <c r="AV197" i="1" s="1"/>
  <c r="AW197" i="1" s="1"/>
  <c r="AH305" i="1"/>
  <c r="AC109" i="1"/>
  <c r="U10" i="2" s="1"/>
  <c r="C40" i="3"/>
  <c r="AN198" i="1"/>
  <c r="AI198" i="1"/>
  <c r="AD121" i="1"/>
  <c r="AL127" i="1"/>
  <c r="AN127" i="1"/>
  <c r="AI127" i="1"/>
  <c r="AV127" i="1" s="1"/>
  <c r="AW127" i="1" s="1"/>
  <c r="AI240" i="1"/>
  <c r="AN240" i="1"/>
  <c r="AN98" i="1"/>
  <c r="AD97" i="1"/>
  <c r="AI98" i="1"/>
  <c r="AR144" i="1"/>
  <c r="AS144" i="1"/>
  <c r="N10" i="2"/>
  <c r="P9" i="1"/>
  <c r="AI307" i="1"/>
  <c r="AV307" i="1" s="1"/>
  <c r="AW307" i="1" s="1"/>
  <c r="AR61" i="1"/>
  <c r="AS61" i="1"/>
  <c r="AS34" i="1"/>
  <c r="AR34" i="1"/>
  <c r="AR89" i="1"/>
  <c r="AS89" i="1"/>
  <c r="AQ32" i="1"/>
  <c r="AP30" i="1"/>
  <c r="E12" i="3"/>
  <c r="E29" i="3"/>
  <c r="AF109" i="1"/>
  <c r="AP121" i="1"/>
  <c r="AF192" i="1"/>
  <c r="AP193" i="1"/>
  <c r="AR203" i="1"/>
  <c r="AS203" i="1"/>
  <c r="Q10" i="2"/>
  <c r="AI40" i="1"/>
  <c r="AN40" i="1"/>
  <c r="I146" i="1"/>
  <c r="G11" i="2" s="1"/>
  <c r="C11" i="2"/>
  <c r="AN53" i="1"/>
  <c r="AD52" i="1"/>
  <c r="AI53" i="1"/>
  <c r="AV53" i="1" s="1"/>
  <c r="AW53" i="1" s="1"/>
  <c r="AR157" i="1"/>
  <c r="AS157" i="1"/>
  <c r="AI310" i="1"/>
  <c r="AS234" i="1"/>
  <c r="AR234" i="1"/>
  <c r="AE45" i="1"/>
  <c r="AE192" i="1"/>
  <c r="AO193" i="1"/>
  <c r="AS210" i="1"/>
  <c r="AR210" i="1"/>
  <c r="W9" i="1" l="1"/>
  <c r="AD255" i="1"/>
  <c r="AI255" i="1" s="1"/>
  <c r="AC254" i="1"/>
  <c r="AL116" i="1"/>
  <c r="AS115" i="1"/>
  <c r="AR104" i="1"/>
  <c r="AS13" i="1"/>
  <c r="U9" i="2"/>
  <c r="AV310" i="1"/>
  <c r="AW310" i="1" s="1"/>
  <c r="AV308" i="1"/>
  <c r="AW308" i="1" s="1"/>
  <c r="AV306" i="1"/>
  <c r="AW306" i="1" s="1"/>
  <c r="AV255" i="1"/>
  <c r="AW255" i="1" s="1"/>
  <c r="AI254" i="1"/>
  <c r="O9" i="1"/>
  <c r="AJ311" i="1"/>
  <c r="AH311" i="1"/>
  <c r="AV318" i="1"/>
  <c r="AW318" i="1" s="1"/>
  <c r="C51" i="3"/>
  <c r="H51" i="3" s="1"/>
  <c r="AN129" i="1"/>
  <c r="AS129" i="1" s="1"/>
  <c r="AL129" i="1"/>
  <c r="AV27" i="1"/>
  <c r="AW27" i="1" s="1"/>
  <c r="AI24" i="1"/>
  <c r="AQ44" i="1"/>
  <c r="AV44" i="1"/>
  <c r="AW44" i="1" s="1"/>
  <c r="AV67" i="1"/>
  <c r="AW67" i="1" s="1"/>
  <c r="AQ246" i="1"/>
  <c r="AV246" i="1"/>
  <c r="AW246" i="1" s="1"/>
  <c r="AH98" i="1"/>
  <c r="AV98" i="1"/>
  <c r="AW98" i="1" s="1"/>
  <c r="AJ240" i="1"/>
  <c r="AV240" i="1"/>
  <c r="AW240" i="1" s="1"/>
  <c r="AH239" i="1"/>
  <c r="AV239" i="1"/>
  <c r="AW239" i="1" s="1"/>
  <c r="AQ113" i="1"/>
  <c r="AV113" i="1"/>
  <c r="AW113" i="1" s="1"/>
  <c r="AH224" i="1"/>
  <c r="AV224" i="1"/>
  <c r="AW224" i="1" s="1"/>
  <c r="AJ34" i="1"/>
  <c r="AV34" i="1"/>
  <c r="AW34" i="1" s="1"/>
  <c r="AJ242" i="1"/>
  <c r="AV242" i="1"/>
  <c r="AW242" i="1" s="1"/>
  <c r="AH33" i="1"/>
  <c r="AV33" i="1"/>
  <c r="AW33" i="1" s="1"/>
  <c r="AJ200" i="1"/>
  <c r="AV200" i="1"/>
  <c r="AW200" i="1" s="1"/>
  <c r="AQ57" i="1"/>
  <c r="AV57" i="1"/>
  <c r="AW57" i="1" s="1"/>
  <c r="AJ40" i="1"/>
  <c r="AV40" i="1"/>
  <c r="AW40" i="1" s="1"/>
  <c r="AH103" i="1"/>
  <c r="AV103" i="1"/>
  <c r="AW103" i="1" s="1"/>
  <c r="AH90" i="1"/>
  <c r="AV90" i="1"/>
  <c r="AW90" i="1" s="1"/>
  <c r="AQ105" i="1"/>
  <c r="AV105" i="1"/>
  <c r="AW105" i="1" s="1"/>
  <c r="AH63" i="1"/>
  <c r="AV63" i="1"/>
  <c r="AW63" i="1" s="1"/>
  <c r="AH245" i="1"/>
  <c r="AV245" i="1"/>
  <c r="AW245" i="1" s="1"/>
  <c r="AH69" i="1"/>
  <c r="AV69" i="1"/>
  <c r="AW69" i="1" s="1"/>
  <c r="AJ241" i="1"/>
  <c r="AV241" i="1"/>
  <c r="AW241" i="1" s="1"/>
  <c r="AQ108" i="1"/>
  <c r="AV108" i="1"/>
  <c r="AW108" i="1" s="1"/>
  <c r="AQ48" i="1"/>
  <c r="AV48" i="1"/>
  <c r="AW48" i="1" s="1"/>
  <c r="AH235" i="1"/>
  <c r="AV235" i="1"/>
  <c r="AW235" i="1" s="1"/>
  <c r="AJ248" i="1"/>
  <c r="AV248" i="1"/>
  <c r="AW248" i="1" s="1"/>
  <c r="AH126" i="1"/>
  <c r="AV126" i="1"/>
  <c r="AW126" i="1" s="1"/>
  <c r="AJ198" i="1"/>
  <c r="AV198" i="1"/>
  <c r="AW198" i="1" s="1"/>
  <c r="AQ250" i="1"/>
  <c r="AV250" i="1"/>
  <c r="AW250" i="1" s="1"/>
  <c r="AJ47" i="1"/>
  <c r="AV47" i="1"/>
  <c r="AW47" i="1" s="1"/>
  <c r="AQ61" i="1"/>
  <c r="AV61" i="1"/>
  <c r="AW61" i="1" s="1"/>
  <c r="AJ304" i="1"/>
  <c r="AV304" i="1"/>
  <c r="AW304" i="1" s="1"/>
  <c r="AH39" i="1"/>
  <c r="AV39" i="1"/>
  <c r="AW39" i="1" s="1"/>
  <c r="AH80" i="1"/>
  <c r="AV80" i="1"/>
  <c r="AW80" i="1" s="1"/>
  <c r="AH115" i="1"/>
  <c r="AV115" i="1"/>
  <c r="AW115" i="1" s="1"/>
  <c r="AQ130" i="1"/>
  <c r="AV130" i="1"/>
  <c r="AW130" i="1" s="1"/>
  <c r="AJ35" i="1"/>
  <c r="AV35" i="1"/>
  <c r="AQ233" i="1"/>
  <c r="AV233" i="1"/>
  <c r="AW233" i="1" s="1"/>
  <c r="AH13" i="1"/>
  <c r="AV13" i="1"/>
  <c r="AW13" i="1" s="1"/>
  <c r="AJ72" i="1"/>
  <c r="AV72" i="1"/>
  <c r="AW72" i="1" s="1"/>
  <c r="AJ119" i="1"/>
  <c r="AV119" i="1"/>
  <c r="AW119" i="1" s="1"/>
  <c r="AJ238" i="1"/>
  <c r="AV238" i="1"/>
  <c r="AW238" i="1" s="1"/>
  <c r="AJ41" i="1"/>
  <c r="AV41" i="1"/>
  <c r="AW41" i="1" s="1"/>
  <c r="AJ77" i="1"/>
  <c r="AV77" i="1"/>
  <c r="AW77" i="1" s="1"/>
  <c r="AJ76" i="1"/>
  <c r="AV76" i="1"/>
  <c r="AW76" i="1" s="1"/>
  <c r="AJ68" i="1"/>
  <c r="AV68" i="1"/>
  <c r="AW68" i="1" s="1"/>
  <c r="AQ112" i="1"/>
  <c r="AV112" i="1"/>
  <c r="AW112" i="1" s="1"/>
  <c r="AH92" i="1"/>
  <c r="AV92" i="1"/>
  <c r="AW92" i="1" s="1"/>
  <c r="AH51" i="1"/>
  <c r="AV51" i="1"/>
  <c r="AW51" i="1" s="1"/>
  <c r="AJ95" i="1"/>
  <c r="AV95" i="1"/>
  <c r="AW95" i="1" s="1"/>
  <c r="AH252" i="1"/>
  <c r="AV252" i="1"/>
  <c r="AW252" i="1" s="1"/>
  <c r="AJ93" i="1"/>
  <c r="AV93" i="1"/>
  <c r="AW93" i="1" s="1"/>
  <c r="AJ201" i="1"/>
  <c r="AV201" i="1"/>
  <c r="AW201" i="1" s="1"/>
  <c r="AJ38" i="1"/>
  <c r="AV38" i="1"/>
  <c r="AW38" i="1" s="1"/>
  <c r="AH145" i="1"/>
  <c r="AV145" i="1"/>
  <c r="AW145" i="1" s="1"/>
  <c r="AH219" i="1"/>
  <c r="AV219" i="1"/>
  <c r="AW219" i="1" s="1"/>
  <c r="AJ94" i="1"/>
  <c r="AV94" i="1"/>
  <c r="AW94" i="1" s="1"/>
  <c r="AJ139" i="1"/>
  <c r="AV139" i="1"/>
  <c r="AW139" i="1" s="1"/>
  <c r="AS227" i="1"/>
  <c r="AS48" i="1"/>
  <c r="AS136" i="1"/>
  <c r="AR139" i="1"/>
  <c r="AS94" i="1"/>
  <c r="U15" i="2"/>
  <c r="AC221" i="1"/>
  <c r="AC9" i="1" s="1"/>
  <c r="N221" i="1"/>
  <c r="K15" i="2"/>
  <c r="M221" i="1"/>
  <c r="AJ318" i="1"/>
  <c r="AQ69" i="1"/>
  <c r="AR130" i="1"/>
  <c r="AB221" i="1"/>
  <c r="AH57" i="1"/>
  <c r="J9" i="1"/>
  <c r="AS143" i="1"/>
  <c r="K9" i="1"/>
  <c r="AQ94" i="1"/>
  <c r="AQ139" i="1"/>
  <c r="AH139" i="1"/>
  <c r="AJ130" i="1"/>
  <c r="AH130" i="1"/>
  <c r="AH119" i="1"/>
  <c r="AS135" i="1"/>
  <c r="AR92" i="1"/>
  <c r="AQ119" i="1"/>
  <c r="AH94" i="1"/>
  <c r="AQ115" i="1"/>
  <c r="AL278" i="1"/>
  <c r="AQ51" i="1"/>
  <c r="S9" i="1"/>
  <c r="AQ248" i="1"/>
  <c r="AH248" i="1"/>
  <c r="AS201" i="1"/>
  <c r="AR119" i="1"/>
  <c r="AQ38" i="1"/>
  <c r="AH38" i="1"/>
  <c r="AI193" i="1"/>
  <c r="AH195" i="1"/>
  <c r="AR216" i="1"/>
  <c r="AS113" i="1"/>
  <c r="AR70" i="1"/>
  <c r="AJ51" i="1"/>
  <c r="AJ39" i="1"/>
  <c r="AH201" i="1"/>
  <c r="AQ145" i="1"/>
  <c r="AJ145" i="1"/>
  <c r="AH112" i="1"/>
  <c r="AQ80" i="1"/>
  <c r="AJ80" i="1"/>
  <c r="AS73" i="1"/>
  <c r="AJ202" i="1"/>
  <c r="AH202" i="1"/>
  <c r="AS202" i="1"/>
  <c r="AL257" i="1"/>
  <c r="AQ39" i="1"/>
  <c r="AQ92" i="1"/>
  <c r="AJ112" i="1"/>
  <c r="AJ92" i="1"/>
  <c r="AS133" i="1"/>
  <c r="AH105" i="1"/>
  <c r="AL255" i="1"/>
  <c r="AS25" i="1"/>
  <c r="AH246" i="1"/>
  <c r="AQ238" i="1"/>
  <c r="AR91" i="1"/>
  <c r="AQ34" i="1"/>
  <c r="AR63" i="1"/>
  <c r="AR33" i="1"/>
  <c r="AH238" i="1"/>
  <c r="AJ69" i="1"/>
  <c r="AR69" i="1"/>
  <c r="AQ201" i="1"/>
  <c r="H40" i="3"/>
  <c r="F43" i="3"/>
  <c r="G43" i="3" s="1"/>
  <c r="H41" i="3"/>
  <c r="AS32" i="1"/>
  <c r="AR32" i="1"/>
  <c r="AN87" i="1"/>
  <c r="AR87" i="1" s="1"/>
  <c r="AR194" i="1"/>
  <c r="AH48" i="1"/>
  <c r="C23" i="3"/>
  <c r="AH34" i="1"/>
  <c r="AR241" i="1"/>
  <c r="AR50" i="1"/>
  <c r="AS50" i="1"/>
  <c r="H42" i="3"/>
  <c r="H50" i="3"/>
  <c r="H10" i="3"/>
  <c r="AJ63" i="1"/>
  <c r="AJ113" i="1"/>
  <c r="AS242" i="1"/>
  <c r="AS200" i="1"/>
  <c r="AR248" i="1"/>
  <c r="AS248" i="1"/>
  <c r="AQ126" i="1"/>
  <c r="H39" i="3"/>
  <c r="H38" i="3"/>
  <c r="AJ48" i="1"/>
  <c r="AJ33" i="1"/>
  <c r="AJ239" i="1"/>
  <c r="AH62" i="1"/>
  <c r="AJ62" i="1"/>
  <c r="AQ16" i="1"/>
  <c r="AJ16" i="1"/>
  <c r="AH53" i="1"/>
  <c r="AJ53" i="1"/>
  <c r="AH308" i="1"/>
  <c r="AJ308" i="1"/>
  <c r="AH31" i="1"/>
  <c r="AJ31" i="1"/>
  <c r="AH65" i="1"/>
  <c r="AJ65" i="1"/>
  <c r="AH84" i="1"/>
  <c r="AJ84" i="1"/>
  <c r="AH55" i="1"/>
  <c r="AJ55" i="1"/>
  <c r="AJ13" i="1"/>
  <c r="AH60" i="1"/>
  <c r="AJ60" i="1"/>
  <c r="AH144" i="1"/>
  <c r="AJ144" i="1"/>
  <c r="AH26" i="1"/>
  <c r="AJ26" i="1"/>
  <c r="AH37" i="1"/>
  <c r="AJ37" i="1"/>
  <c r="AQ15" i="1"/>
  <c r="AJ15" i="1"/>
  <c r="AH143" i="1"/>
  <c r="AJ143" i="1"/>
  <c r="AH125" i="1"/>
  <c r="AJ125" i="1"/>
  <c r="AH27" i="1"/>
  <c r="AJ27" i="1"/>
  <c r="H30" i="3"/>
  <c r="AH70" i="1"/>
  <c r="AJ70" i="1"/>
  <c r="AH306" i="1"/>
  <c r="AJ306" i="1"/>
  <c r="AH138" i="1"/>
  <c r="AJ138" i="1"/>
  <c r="AH309" i="1"/>
  <c r="AJ309" i="1"/>
  <c r="AH17" i="1"/>
  <c r="AJ17" i="1"/>
  <c r="AH14" i="1"/>
  <c r="AJ14" i="1"/>
  <c r="AH107" i="1"/>
  <c r="AJ107" i="1"/>
  <c r="AH141" i="1"/>
  <c r="AJ141" i="1"/>
  <c r="AH61" i="1"/>
  <c r="AJ61" i="1"/>
  <c r="AH197" i="1"/>
  <c r="AJ197" i="1"/>
  <c r="AH307" i="1"/>
  <c r="AJ307" i="1"/>
  <c r="AH71" i="1"/>
  <c r="AJ71" i="1"/>
  <c r="AH59" i="1"/>
  <c r="AJ59" i="1"/>
  <c r="AH64" i="1"/>
  <c r="AJ64" i="1"/>
  <c r="AH96" i="1"/>
  <c r="AJ96" i="1"/>
  <c r="AH199" i="1"/>
  <c r="AJ199" i="1"/>
  <c r="AH196" i="1"/>
  <c r="AJ196" i="1"/>
  <c r="AH75" i="1"/>
  <c r="AJ75" i="1"/>
  <c r="AH131" i="1"/>
  <c r="AJ131" i="1"/>
  <c r="AQ73" i="1"/>
  <c r="AJ73" i="1"/>
  <c r="AH49" i="1"/>
  <c r="AJ49" i="1"/>
  <c r="AH56" i="1"/>
  <c r="AJ56" i="1"/>
  <c r="H16" i="3"/>
  <c r="AH319" i="1"/>
  <c r="AJ319" i="1"/>
  <c r="AH310" i="1"/>
  <c r="AJ310" i="1"/>
  <c r="AH142" i="1"/>
  <c r="AJ142" i="1"/>
  <c r="AH140" i="1"/>
  <c r="AJ140" i="1"/>
  <c r="AH86" i="1"/>
  <c r="AJ86" i="1"/>
  <c r="AH29" i="1"/>
  <c r="AJ29" i="1"/>
  <c r="AH243" i="1"/>
  <c r="AJ243" i="1"/>
  <c r="AQ243" i="1"/>
  <c r="AQ96" i="1"/>
  <c r="AQ29" i="1"/>
  <c r="AQ13" i="1"/>
  <c r="I254" i="1"/>
  <c r="C221" i="1"/>
  <c r="AL110" i="1"/>
  <c r="C53" i="3"/>
  <c r="H53" i="3" s="1"/>
  <c r="V15" i="2"/>
  <c r="C14" i="13"/>
  <c r="AH72" i="1"/>
  <c r="AQ72" i="1"/>
  <c r="AR49" i="1"/>
  <c r="AQ64" i="1"/>
  <c r="M26" i="15"/>
  <c r="AR101" i="1"/>
  <c r="AS54" i="1"/>
  <c r="AH93" i="1"/>
  <c r="AH16" i="1"/>
  <c r="AQ93" i="1"/>
  <c r="E26" i="15"/>
  <c r="M18" i="15"/>
  <c r="E18" i="15"/>
  <c r="AL66" i="1"/>
  <c r="AI321" i="1"/>
  <c r="AQ144" i="1"/>
  <c r="AQ141" i="1"/>
  <c r="AR78" i="1"/>
  <c r="E36" i="15"/>
  <c r="AS96" i="1"/>
  <c r="AR96" i="1"/>
  <c r="AN46" i="1"/>
  <c r="AR46" i="1" s="1"/>
  <c r="C19" i="3"/>
  <c r="AQ59" i="1"/>
  <c r="AS39" i="1"/>
  <c r="AI116" i="1"/>
  <c r="AJ116" i="1" s="1"/>
  <c r="AL46" i="1"/>
  <c r="AS117" i="1"/>
  <c r="AR249" i="1"/>
  <c r="AQ125" i="1"/>
  <c r="AQ63" i="1"/>
  <c r="AS72" i="1"/>
  <c r="AS223" i="1"/>
  <c r="AH250" i="1"/>
  <c r="E19" i="15"/>
  <c r="AR71" i="1"/>
  <c r="E24" i="15"/>
  <c r="AQ235" i="1"/>
  <c r="AQ107" i="1"/>
  <c r="AQ224" i="1"/>
  <c r="AQ86" i="1"/>
  <c r="AQ140" i="1"/>
  <c r="AS28" i="1"/>
  <c r="AQ55" i="1"/>
  <c r="AI293" i="1"/>
  <c r="AJ296" i="1"/>
  <c r="AH35" i="1"/>
  <c r="AI46" i="1"/>
  <c r="AH47" i="1"/>
  <c r="AH76" i="1"/>
  <c r="AQ47" i="1"/>
  <c r="AH198" i="1"/>
  <c r="AH95" i="1"/>
  <c r="AQ143" i="1"/>
  <c r="AQ56" i="1"/>
  <c r="AQ68" i="1"/>
  <c r="AH68" i="1"/>
  <c r="AH73" i="1"/>
  <c r="AF221" i="1"/>
  <c r="AP221" i="1" s="1"/>
  <c r="AH77" i="1"/>
  <c r="AH41" i="1"/>
  <c r="M19" i="15"/>
  <c r="AR19" i="1"/>
  <c r="AH15" i="1"/>
  <c r="AQ49" i="1"/>
  <c r="C47" i="3"/>
  <c r="E30" i="15"/>
  <c r="AN244" i="1"/>
  <c r="AR244" i="1" s="1"/>
  <c r="AQ252" i="1"/>
  <c r="AI110" i="1"/>
  <c r="AN116" i="1"/>
  <c r="AR116" i="1" s="1"/>
  <c r="AS114" i="1"/>
  <c r="D10" i="13"/>
  <c r="AR85" i="1"/>
  <c r="AQ14" i="1"/>
  <c r="AR100" i="1"/>
  <c r="M30" i="15"/>
  <c r="C27" i="3"/>
  <c r="AR82" i="1"/>
  <c r="AS68" i="1"/>
  <c r="AQ245" i="1"/>
  <c r="AI12" i="1"/>
  <c r="AV12" i="1" s="1"/>
  <c r="AW12" i="1" s="1"/>
  <c r="AI18" i="1"/>
  <c r="E10" i="15"/>
  <c r="AH113" i="1"/>
  <c r="AR23" i="1"/>
  <c r="AL12" i="1"/>
  <c r="AR84" i="1"/>
  <c r="AI249" i="1"/>
  <c r="AI83" i="1"/>
  <c r="E46" i="3"/>
  <c r="AQ202" i="1"/>
  <c r="AQ70" i="1"/>
  <c r="C28" i="3"/>
  <c r="AQ62" i="1"/>
  <c r="AN18" i="1"/>
  <c r="AS18" i="1" s="1"/>
  <c r="AS249" i="1"/>
  <c r="AQ84" i="1"/>
  <c r="AQ67" i="1"/>
  <c r="AS65" i="1"/>
  <c r="AN232" i="1"/>
  <c r="AR232" i="1" s="1"/>
  <c r="C9" i="3"/>
  <c r="AH67" i="1"/>
  <c r="AS250" i="1"/>
  <c r="AL18" i="1"/>
  <c r="AI66" i="1"/>
  <c r="AQ33" i="1"/>
  <c r="AR67" i="1"/>
  <c r="F42" i="3"/>
  <c r="AH200" i="1"/>
  <c r="AQ200" i="1"/>
  <c r="AQ71" i="1"/>
  <c r="D52" i="3"/>
  <c r="AR83" i="1"/>
  <c r="AE221" i="1"/>
  <c r="W14" i="2" s="1"/>
  <c r="AR12" i="1"/>
  <c r="AH304" i="1"/>
  <c r="AH233" i="1"/>
  <c r="AR230" i="1"/>
  <c r="AS230" i="1"/>
  <c r="AS219" i="1"/>
  <c r="AR219" i="1"/>
  <c r="AI216" i="1"/>
  <c r="AJ219" i="1"/>
  <c r="AJ216" i="1" s="1"/>
  <c r="F44" i="3"/>
  <c r="AQ219" i="1"/>
  <c r="AR110" i="1"/>
  <c r="AD11" i="1"/>
  <c r="C7" i="13" s="1"/>
  <c r="AQ242" i="1"/>
  <c r="AH242" i="1"/>
  <c r="AQ81" i="1"/>
  <c r="AH81" i="1"/>
  <c r="C22" i="3"/>
  <c r="AR120" i="1"/>
  <c r="AS120" i="1"/>
  <c r="AQ65" i="1"/>
  <c r="AN79" i="1"/>
  <c r="AR79" i="1" s="1"/>
  <c r="AH88" i="1"/>
  <c r="AQ88" i="1"/>
  <c r="AQ247" i="1"/>
  <c r="AH247" i="1"/>
  <c r="AQ77" i="1"/>
  <c r="AR111" i="1"/>
  <c r="AQ241" i="1"/>
  <c r="AH241" i="1"/>
  <c r="AQ231" i="1"/>
  <c r="AH231" i="1"/>
  <c r="K25" i="15"/>
  <c r="M25" i="15" s="1"/>
  <c r="E25" i="15"/>
  <c r="AQ118" i="1"/>
  <c r="AH118" i="1"/>
  <c r="AQ123" i="1"/>
  <c r="AH123" i="1"/>
  <c r="D11" i="13"/>
  <c r="AQ240" i="1"/>
  <c r="AH240" i="1"/>
  <c r="AQ142" i="1"/>
  <c r="C14" i="3"/>
  <c r="AN42" i="1"/>
  <c r="AQ228" i="1"/>
  <c r="AH228" i="1"/>
  <c r="AI79" i="1"/>
  <c r="AV79" i="1" s="1"/>
  <c r="AQ236" i="1"/>
  <c r="AH236" i="1"/>
  <c r="AL83" i="1"/>
  <c r="AH120" i="1"/>
  <c r="AQ120" i="1"/>
  <c r="AR123" i="1"/>
  <c r="AS123" i="1"/>
  <c r="AQ234" i="1"/>
  <c r="AH234" i="1"/>
  <c r="C21" i="3"/>
  <c r="AQ128" i="1"/>
  <c r="AH128" i="1"/>
  <c r="AQ253" i="1"/>
  <c r="AH253" i="1"/>
  <c r="AS110" i="1"/>
  <c r="AR108" i="1"/>
  <c r="AS108" i="1"/>
  <c r="AQ76" i="1"/>
  <c r="AS99" i="1"/>
  <c r="AR99" i="1"/>
  <c r="AQ43" i="1"/>
  <c r="AI42" i="1"/>
  <c r="AV42" i="1" s="1"/>
  <c r="AW42" i="1" s="1"/>
  <c r="AR134" i="1"/>
  <c r="AS134" i="1"/>
  <c r="AR229" i="1"/>
  <c r="AS229" i="1"/>
  <c r="AH106" i="1"/>
  <c r="AQ106" i="1"/>
  <c r="AR77" i="1"/>
  <c r="AS77" i="1"/>
  <c r="AH229" i="1"/>
  <c r="AQ229" i="1"/>
  <c r="AR88" i="1"/>
  <c r="AS88" i="1"/>
  <c r="AS228" i="1"/>
  <c r="AR228" i="1"/>
  <c r="K12" i="15"/>
  <c r="M12" i="15" s="1"/>
  <c r="E12" i="15"/>
  <c r="AR231" i="1"/>
  <c r="AS231" i="1"/>
  <c r="AQ95" i="1"/>
  <c r="AR118" i="1"/>
  <c r="AS118" i="1"/>
  <c r="AR95" i="1"/>
  <c r="AS95" i="1"/>
  <c r="AQ127" i="1"/>
  <c r="AH127" i="1"/>
  <c r="AQ226" i="1"/>
  <c r="AH226" i="1"/>
  <c r="AQ134" i="1"/>
  <c r="AH134" i="1"/>
  <c r="AH99" i="1"/>
  <c r="AQ99" i="1"/>
  <c r="AS59" i="1"/>
  <c r="AS106" i="1"/>
  <c r="AR106" i="1"/>
  <c r="AR81" i="1"/>
  <c r="AS81" i="1"/>
  <c r="AQ40" i="1"/>
  <c r="AH40" i="1"/>
  <c r="AI30" i="1"/>
  <c r="AN30" i="1"/>
  <c r="AR30" i="1" s="1"/>
  <c r="C12" i="3"/>
  <c r="AQ27" i="1"/>
  <c r="AH21" i="1"/>
  <c r="AQ21" i="1"/>
  <c r="AQ35" i="1"/>
  <c r="AS21" i="1"/>
  <c r="AR21" i="1"/>
  <c r="AS22" i="1"/>
  <c r="AR22" i="1"/>
  <c r="AQ31" i="1"/>
  <c r="AQ22" i="1"/>
  <c r="AH22" i="1"/>
  <c r="AQ41" i="1"/>
  <c r="AQ17" i="1"/>
  <c r="AS180" i="1"/>
  <c r="AR171" i="1"/>
  <c r="AS171" i="1"/>
  <c r="C34" i="3"/>
  <c r="AN170" i="1"/>
  <c r="AR170" i="1" s="1"/>
  <c r="V12" i="2"/>
  <c r="D9" i="13"/>
  <c r="AO109" i="1"/>
  <c r="D26" i="3"/>
  <c r="W10" i="2"/>
  <c r="AO222" i="1"/>
  <c r="AS90" i="1"/>
  <c r="AR90" i="1"/>
  <c r="AR60" i="1"/>
  <c r="AS60" i="1"/>
  <c r="AR226" i="1"/>
  <c r="AS226" i="1"/>
  <c r="AR53" i="1"/>
  <c r="AS53" i="1"/>
  <c r="AS197" i="1"/>
  <c r="AR197" i="1"/>
  <c r="AR196" i="1"/>
  <c r="AS196" i="1"/>
  <c r="AR75" i="1"/>
  <c r="AS75" i="1"/>
  <c r="X8" i="2"/>
  <c r="AP11" i="1"/>
  <c r="E8" i="3"/>
  <c r="E7" i="13"/>
  <c r="AN121" i="1"/>
  <c r="AR121" i="1" s="1"/>
  <c r="AL121" i="1"/>
  <c r="C29" i="3"/>
  <c r="AQ103" i="1"/>
  <c r="AI102" i="1"/>
  <c r="C32" i="3"/>
  <c r="AN137" i="1"/>
  <c r="AR137" i="1" s="1"/>
  <c r="AL137" i="1"/>
  <c r="AR253" i="1"/>
  <c r="AS253" i="1"/>
  <c r="AN74" i="1"/>
  <c r="AS74" i="1" s="1"/>
  <c r="C20" i="3"/>
  <c r="F37" i="3"/>
  <c r="AQ195" i="1"/>
  <c r="AQ131" i="1"/>
  <c r="AI129" i="1"/>
  <c r="AD109" i="1"/>
  <c r="AN36" i="1"/>
  <c r="C13" i="3"/>
  <c r="AL36" i="1"/>
  <c r="AJ127" i="1"/>
  <c r="AR103" i="1"/>
  <c r="AS103" i="1"/>
  <c r="AI251" i="1"/>
  <c r="AS41" i="1"/>
  <c r="AR41" i="1"/>
  <c r="AR17" i="1"/>
  <c r="AS17" i="1"/>
  <c r="AQ26" i="1"/>
  <c r="AS131" i="1"/>
  <c r="AR131" i="1"/>
  <c r="AS251" i="1"/>
  <c r="AR251" i="1"/>
  <c r="C18" i="3"/>
  <c r="AN58" i="1"/>
  <c r="AR58" i="1" s="1"/>
  <c r="V11" i="2"/>
  <c r="AN146" i="1"/>
  <c r="C33" i="3"/>
  <c r="AD254" i="1"/>
  <c r="AN255" i="1"/>
  <c r="AQ53" i="1"/>
  <c r="AI52" i="1"/>
  <c r="T8" i="2"/>
  <c r="E8" i="13"/>
  <c r="X9" i="2"/>
  <c r="E15" i="3"/>
  <c r="AP45" i="1"/>
  <c r="AS138" i="1"/>
  <c r="AR138" i="1"/>
  <c r="AR195" i="1"/>
  <c r="AS195" i="1"/>
  <c r="AI315" i="1"/>
  <c r="AI244" i="1"/>
  <c r="AS35" i="1"/>
  <c r="C24" i="3"/>
  <c r="AN97" i="1"/>
  <c r="C25" i="3"/>
  <c r="AL102" i="1"/>
  <c r="AN102" i="1"/>
  <c r="AS98" i="1"/>
  <c r="AR98" i="1"/>
  <c r="AS27" i="1"/>
  <c r="AR27" i="1"/>
  <c r="AI232" i="1"/>
  <c r="AR40" i="1"/>
  <c r="AS40" i="1"/>
  <c r="E12" i="13"/>
  <c r="E35" i="3"/>
  <c r="AP192" i="1"/>
  <c r="X13" i="2"/>
  <c r="AR240" i="1"/>
  <c r="AS240" i="1"/>
  <c r="AQ199" i="1"/>
  <c r="F41" i="3"/>
  <c r="AQ138" i="1"/>
  <c r="AI137" i="1"/>
  <c r="K8" i="15"/>
  <c r="M8" i="15" s="1"/>
  <c r="E8" i="15"/>
  <c r="AN24" i="1"/>
  <c r="AS24" i="1" s="1"/>
  <c r="C11" i="3"/>
  <c r="F10" i="13"/>
  <c r="W8" i="2"/>
  <c r="D7" i="13"/>
  <c r="D8" i="3"/>
  <c r="AO11" i="1"/>
  <c r="K13" i="15"/>
  <c r="AR147" i="1"/>
  <c r="AS147" i="1"/>
  <c r="AI121" i="1"/>
  <c r="AL58" i="1"/>
  <c r="D15" i="3"/>
  <c r="W9" i="2"/>
  <c r="AO45" i="1"/>
  <c r="D8" i="13"/>
  <c r="AL237" i="1"/>
  <c r="C48" i="3"/>
  <c r="AN237" i="1"/>
  <c r="AR237" i="1" s="1"/>
  <c r="AR26" i="1"/>
  <c r="AS26" i="1"/>
  <c r="AQ90" i="1"/>
  <c r="AI87" i="1"/>
  <c r="AR199" i="1"/>
  <c r="AS199" i="1"/>
  <c r="AQ239" i="1"/>
  <c r="AI237" i="1"/>
  <c r="K23" i="15"/>
  <c r="M23" i="15" s="1"/>
  <c r="E23" i="15"/>
  <c r="D35" i="3"/>
  <c r="W13" i="2"/>
  <c r="D12" i="13"/>
  <c r="AO192" i="1"/>
  <c r="F40" i="3"/>
  <c r="AQ198" i="1"/>
  <c r="AQ196" i="1"/>
  <c r="F38" i="3"/>
  <c r="AS239" i="1"/>
  <c r="AR239" i="1"/>
  <c r="AD192" i="1"/>
  <c r="AL192" i="1" s="1"/>
  <c r="AN193" i="1"/>
  <c r="AR193" i="1" s="1"/>
  <c r="AR247" i="1"/>
  <c r="AS247" i="1"/>
  <c r="AD225" i="1"/>
  <c r="AD323" i="1"/>
  <c r="AD324" i="1" s="1"/>
  <c r="AI36" i="1"/>
  <c r="AQ37" i="1"/>
  <c r="AR142" i="1"/>
  <c r="AS142" i="1"/>
  <c r="AN52" i="1"/>
  <c r="C17" i="3"/>
  <c r="AD45" i="1"/>
  <c r="AL52" i="1"/>
  <c r="AP109" i="1"/>
  <c r="E26" i="3"/>
  <c r="X10" i="2"/>
  <c r="AS83" i="1"/>
  <c r="AI97" i="1"/>
  <c r="AQ98" i="1"/>
  <c r="AR127" i="1"/>
  <c r="AS127" i="1"/>
  <c r="AR198" i="1"/>
  <c r="AS198" i="1"/>
  <c r="F39" i="3"/>
  <c r="AQ197" i="1"/>
  <c r="E11" i="13"/>
  <c r="AR128" i="1"/>
  <c r="AS128" i="1"/>
  <c r="AI74" i="1"/>
  <c r="AQ75" i="1"/>
  <c r="AR236" i="1"/>
  <c r="AS236" i="1"/>
  <c r="G8" i="2"/>
  <c r="AR66" i="1"/>
  <c r="AS66" i="1"/>
  <c r="AQ60" i="1"/>
  <c r="AI58" i="1"/>
  <c r="AR37" i="1"/>
  <c r="AS37" i="1"/>
  <c r="AS12" i="1"/>
  <c r="AL225" i="1" l="1"/>
  <c r="AI225" i="1"/>
  <c r="AV225" i="1" s="1"/>
  <c r="AW225" i="1" s="1"/>
  <c r="T14" i="2"/>
  <c r="AB9" i="1"/>
  <c r="E117" i="13"/>
  <c r="H48" i="13"/>
  <c r="H56" i="13"/>
  <c r="G56" i="13"/>
  <c r="D116" i="13"/>
  <c r="E116" i="13"/>
  <c r="D117" i="13"/>
  <c r="E12" i="17"/>
  <c r="AR129" i="1"/>
  <c r="D115" i="13"/>
  <c r="U14" i="2"/>
  <c r="AI11" i="1"/>
  <c r="AV36" i="1"/>
  <c r="AW36" i="1" s="1"/>
  <c r="AH244" i="1"/>
  <c r="AV244" i="1"/>
  <c r="AW244" i="1" s="1"/>
  <c r="AH97" i="1"/>
  <c r="AV97" i="1"/>
  <c r="AW97" i="1" s="1"/>
  <c r="AH58" i="1"/>
  <c r="AV58" i="1"/>
  <c r="AW58" i="1" s="1"/>
  <c r="AH74" i="1"/>
  <c r="AV74" i="1"/>
  <c r="AH137" i="1"/>
  <c r="AV137" i="1"/>
  <c r="AW137" i="1" s="1"/>
  <c r="AH315" i="1"/>
  <c r="AV315" i="1"/>
  <c r="AW315" i="1" s="1"/>
  <c r="AH52" i="1"/>
  <c r="AV52" i="1"/>
  <c r="AW52" i="1" s="1"/>
  <c r="AH102" i="1"/>
  <c r="AV102" i="1"/>
  <c r="AW102" i="1" s="1"/>
  <c r="F50" i="3"/>
  <c r="G50" i="3" s="1"/>
  <c r="AV249" i="1"/>
  <c r="AW249" i="1" s="1"/>
  <c r="AJ293" i="1"/>
  <c r="AV293" i="1"/>
  <c r="AW293" i="1" s="1"/>
  <c r="AH237" i="1"/>
  <c r="AV237" i="1"/>
  <c r="AH87" i="1"/>
  <c r="AV87" i="1"/>
  <c r="AW87" i="1" s="1"/>
  <c r="AH121" i="1"/>
  <c r="AV121" i="1"/>
  <c r="AW121" i="1" s="1"/>
  <c r="AH24" i="1"/>
  <c r="AV24" i="1"/>
  <c r="AJ46" i="1"/>
  <c r="AV46" i="1"/>
  <c r="AW46" i="1" s="1"/>
  <c r="AH18" i="1"/>
  <c r="AV18" i="1"/>
  <c r="AW18" i="1" s="1"/>
  <c r="AH321" i="1"/>
  <c r="AV321" i="1"/>
  <c r="AW321" i="1" s="1"/>
  <c r="AH193" i="1"/>
  <c r="AV193" i="1"/>
  <c r="AW193" i="1" s="1"/>
  <c r="AH232" i="1"/>
  <c r="AV232" i="1"/>
  <c r="AW232" i="1" s="1"/>
  <c r="AH30" i="1"/>
  <c r="AV30" i="1"/>
  <c r="AQ216" i="1"/>
  <c r="AV216" i="1"/>
  <c r="AW216" i="1" s="1"/>
  <c r="AH251" i="1"/>
  <c r="AV251" i="1"/>
  <c r="AW251" i="1" s="1"/>
  <c r="AH129" i="1"/>
  <c r="AV129" i="1"/>
  <c r="AW129" i="1" s="1"/>
  <c r="AH66" i="1"/>
  <c r="AV66" i="1"/>
  <c r="AW66" i="1" s="1"/>
  <c r="AH83" i="1"/>
  <c r="AV83" i="1"/>
  <c r="AQ110" i="1"/>
  <c r="AV110" i="1"/>
  <c r="AW110" i="1" s="1"/>
  <c r="AH116" i="1"/>
  <c r="AV116" i="1"/>
  <c r="AW116" i="1" s="1"/>
  <c r="K14" i="2"/>
  <c r="M9" i="1"/>
  <c r="L14" i="2"/>
  <c r="N9" i="1"/>
  <c r="H9" i="3"/>
  <c r="E114" i="13"/>
  <c r="G44" i="3"/>
  <c r="E115" i="13"/>
  <c r="H23" i="3"/>
  <c r="H13" i="3"/>
  <c r="H12" i="3"/>
  <c r="H21" i="3"/>
  <c r="AS87" i="1"/>
  <c r="AJ12" i="1"/>
  <c r="AH36" i="1"/>
  <c r="H28" i="3"/>
  <c r="H27" i="3"/>
  <c r="H18" i="3"/>
  <c r="H11" i="3"/>
  <c r="H24" i="3"/>
  <c r="H29" i="3"/>
  <c r="H32" i="3"/>
  <c r="H47" i="3"/>
  <c r="G42" i="3"/>
  <c r="H17" i="3"/>
  <c r="AS244" i="1"/>
  <c r="H48" i="3"/>
  <c r="H19" i="3"/>
  <c r="H22" i="3"/>
  <c r="H20" i="3"/>
  <c r="H25" i="3"/>
  <c r="E118" i="13"/>
  <c r="G38" i="3"/>
  <c r="AH255" i="1"/>
  <c r="AJ255" i="1"/>
  <c r="G39" i="3"/>
  <c r="G40" i="3"/>
  <c r="G41" i="3"/>
  <c r="F53" i="3"/>
  <c r="G53" i="3" s="1"/>
  <c r="F14" i="13"/>
  <c r="Y15" i="2"/>
  <c r="AS116" i="1"/>
  <c r="AS46" i="1"/>
  <c r="F28" i="3"/>
  <c r="AQ116" i="1"/>
  <c r="AF9" i="1"/>
  <c r="C10" i="12" s="1"/>
  <c r="C19" i="12" s="1"/>
  <c r="E45" i="3"/>
  <c r="X14" i="2"/>
  <c r="E13" i="13"/>
  <c r="F21" i="3"/>
  <c r="AH79" i="1"/>
  <c r="AH249" i="1"/>
  <c r="AJ110" i="1"/>
  <c r="AH110" i="1"/>
  <c r="AQ46" i="1"/>
  <c r="AH46" i="1"/>
  <c r="F16" i="3"/>
  <c r="AQ12" i="1"/>
  <c r="AH12" i="1"/>
  <c r="AR74" i="1"/>
  <c r="AQ83" i="1"/>
  <c r="AJ18" i="1"/>
  <c r="F22" i="3"/>
  <c r="F9" i="3"/>
  <c r="G9" i="3" s="1"/>
  <c r="AJ83" i="1"/>
  <c r="AQ18" i="1"/>
  <c r="AQ249" i="1"/>
  <c r="AJ66" i="1"/>
  <c r="AJ102" i="1"/>
  <c r="F27" i="3"/>
  <c r="F10" i="3"/>
  <c r="AS232" i="1"/>
  <c r="AE9" i="1"/>
  <c r="C9" i="12" s="1"/>
  <c r="C18" i="12" s="1"/>
  <c r="F19" i="3"/>
  <c r="AQ66" i="1"/>
  <c r="D13" i="13"/>
  <c r="AR18" i="1"/>
  <c r="AL11" i="1"/>
  <c r="C8" i="3"/>
  <c r="V8" i="2"/>
  <c r="AN11" i="1"/>
  <c r="AS11" i="1" s="1"/>
  <c r="AO221" i="1"/>
  <c r="D45" i="3"/>
  <c r="AJ52" i="1"/>
  <c r="AI323" i="1"/>
  <c r="AI324" i="1" s="1"/>
  <c r="AS170" i="1"/>
  <c r="AS79" i="1"/>
  <c r="AQ79" i="1"/>
  <c r="AJ121" i="1"/>
  <c r="AJ79" i="1"/>
  <c r="AS237" i="1"/>
  <c r="F14" i="3"/>
  <c r="AQ42" i="1"/>
  <c r="AJ58" i="1"/>
  <c r="AJ74" i="1"/>
  <c r="AJ24" i="1"/>
  <c r="AJ30" i="1"/>
  <c r="AS30" i="1"/>
  <c r="AQ30" i="1"/>
  <c r="F12" i="3"/>
  <c r="AI109" i="1"/>
  <c r="AV109" i="1" s="1"/>
  <c r="AW109" i="1" s="1"/>
  <c r="AS137" i="1"/>
  <c r="AJ36" i="1"/>
  <c r="Z12" i="2"/>
  <c r="C11" i="13"/>
  <c r="AA12" i="2"/>
  <c r="AR24" i="1"/>
  <c r="AS193" i="1"/>
  <c r="C13" i="4"/>
  <c r="C15" i="4"/>
  <c r="C8" i="13"/>
  <c r="C15" i="3"/>
  <c r="H15" i="3" s="1"/>
  <c r="V9" i="2"/>
  <c r="AA9" i="2" s="1"/>
  <c r="AN45" i="1"/>
  <c r="AR45" i="1" s="1"/>
  <c r="C52" i="3"/>
  <c r="AN254" i="1"/>
  <c r="AL254" i="1"/>
  <c r="AQ97" i="1"/>
  <c r="F24" i="3"/>
  <c r="AQ193" i="1"/>
  <c r="AI192" i="1"/>
  <c r="AJ193" i="1"/>
  <c r="AS58" i="1"/>
  <c r="C35" i="3"/>
  <c r="H35" i="3" s="1"/>
  <c r="C14" i="11"/>
  <c r="V13" i="2"/>
  <c r="AA13" i="2" s="1"/>
  <c r="C12" i="13"/>
  <c r="AN192" i="1"/>
  <c r="AR192" i="1" s="1"/>
  <c r="C14" i="4"/>
  <c r="V10" i="2"/>
  <c r="C9" i="13"/>
  <c r="C26" i="3"/>
  <c r="AN109" i="1"/>
  <c r="AR109" i="1" s="1"/>
  <c r="AL109" i="1"/>
  <c r="AQ244" i="1"/>
  <c r="AJ244" i="1"/>
  <c r="AQ52" i="1"/>
  <c r="F17" i="3"/>
  <c r="AI45" i="1"/>
  <c r="AQ255" i="1"/>
  <c r="AV254" i="1"/>
  <c r="AW254" i="1" s="1"/>
  <c r="AQ129" i="1"/>
  <c r="F30" i="3"/>
  <c r="AJ129" i="1"/>
  <c r="F47" i="3"/>
  <c r="AQ232" i="1"/>
  <c r="AJ232" i="1"/>
  <c r="AR36" i="1"/>
  <c r="AS36" i="1"/>
  <c r="AQ137" i="1"/>
  <c r="F32" i="3"/>
  <c r="AJ137" i="1"/>
  <c r="F48" i="3"/>
  <c r="AQ237" i="1"/>
  <c r="C12" i="4"/>
  <c r="AS255" i="1"/>
  <c r="AR255" i="1"/>
  <c r="AQ58" i="1"/>
  <c r="F18" i="3"/>
  <c r="AS121" i="1"/>
  <c r="AJ237" i="1"/>
  <c r="AL45" i="1"/>
  <c r="AR102" i="1"/>
  <c r="AS102" i="1"/>
  <c r="F25" i="3"/>
  <c r="AQ102" i="1"/>
  <c r="AN225" i="1"/>
  <c r="B19" i="4"/>
  <c r="D19" i="4" s="1"/>
  <c r="AD222" i="1"/>
  <c r="H7" i="13"/>
  <c r="AQ74" i="1"/>
  <c r="F20" i="3"/>
  <c r="AQ87" i="1"/>
  <c r="F23" i="3"/>
  <c r="AJ87" i="1"/>
  <c r="F29" i="3"/>
  <c r="AQ121" i="1"/>
  <c r="E113" i="13"/>
  <c r="AS52" i="1"/>
  <c r="AR52" i="1"/>
  <c r="AQ36" i="1"/>
  <c r="F13" i="3"/>
  <c r="C14" i="2"/>
  <c r="I221" i="1"/>
  <c r="C9" i="1"/>
  <c r="AR146" i="1"/>
  <c r="AS146" i="1"/>
  <c r="AQ251" i="1"/>
  <c r="F51" i="3"/>
  <c r="C11" i="4"/>
  <c r="AR97" i="1"/>
  <c r="AS97" i="1"/>
  <c r="C10" i="13"/>
  <c r="AA11" i="2"/>
  <c r="Z11" i="2"/>
  <c r="F11" i="3"/>
  <c r="AQ24" i="1"/>
  <c r="AA8" i="2" l="1"/>
  <c r="H52" i="13"/>
  <c r="G52" i="13"/>
  <c r="H50" i="13"/>
  <c r="H53" i="13"/>
  <c r="H49" i="13"/>
  <c r="G51" i="13"/>
  <c r="H51" i="13"/>
  <c r="AH11" i="1"/>
  <c r="AV11" i="1"/>
  <c r="AH45" i="1"/>
  <c r="AV45" i="1"/>
  <c r="AW45" i="1" s="1"/>
  <c r="AH192" i="1"/>
  <c r="AV192" i="1"/>
  <c r="AW192" i="1" s="1"/>
  <c r="H12" i="13"/>
  <c r="E16" i="13"/>
  <c r="E119" i="13"/>
  <c r="E121" i="13" s="1"/>
  <c r="D16" i="13"/>
  <c r="D119" i="13"/>
  <c r="G24" i="3"/>
  <c r="AH254" i="1"/>
  <c r="AP9" i="1"/>
  <c r="H52" i="3"/>
  <c r="G11" i="3"/>
  <c r="G13" i="3"/>
  <c r="G51" i="3"/>
  <c r="G18" i="3"/>
  <c r="G12" i="3"/>
  <c r="G20" i="3"/>
  <c r="G25" i="3"/>
  <c r="G32" i="3"/>
  <c r="G28" i="3"/>
  <c r="G30" i="3"/>
  <c r="G19" i="3"/>
  <c r="G21" i="3"/>
  <c r="AH225" i="1"/>
  <c r="AJ225" i="1"/>
  <c r="G16" i="3"/>
  <c r="G29" i="3"/>
  <c r="G10" i="3"/>
  <c r="G22" i="3"/>
  <c r="G23" i="3"/>
  <c r="G48" i="3"/>
  <c r="G47" i="3"/>
  <c r="G17" i="3"/>
  <c r="G27" i="3"/>
  <c r="AO9" i="1"/>
  <c r="E56" i="3"/>
  <c r="X17" i="2"/>
  <c r="Y10" i="2"/>
  <c r="AH109" i="1"/>
  <c r="W17" i="2"/>
  <c r="D56" i="3"/>
  <c r="H8" i="3"/>
  <c r="AS192" i="1"/>
  <c r="AR11" i="1"/>
  <c r="B11" i="4"/>
  <c r="D11" i="4" s="1"/>
  <c r="F9" i="13"/>
  <c r="G50" i="13" s="1"/>
  <c r="Y8" i="2"/>
  <c r="Z8" i="2" s="1"/>
  <c r="AJ11" i="1"/>
  <c r="F7" i="13"/>
  <c r="G48" i="13" s="1"/>
  <c r="AQ11" i="1"/>
  <c r="F8" i="3"/>
  <c r="AJ192" i="1"/>
  <c r="F26" i="3"/>
  <c r="AQ109" i="1"/>
  <c r="AJ45" i="1"/>
  <c r="AJ109" i="1"/>
  <c r="AS109" i="1"/>
  <c r="AS45" i="1"/>
  <c r="G11" i="13"/>
  <c r="H11" i="13"/>
  <c r="G10" i="13"/>
  <c r="H10" i="13"/>
  <c r="H9" i="13"/>
  <c r="B14" i="4"/>
  <c r="D14" i="4" s="1"/>
  <c r="D114" i="13"/>
  <c r="B13" i="4"/>
  <c r="D13" i="4" s="1"/>
  <c r="AA10" i="2"/>
  <c r="C17" i="11"/>
  <c r="F17" i="11" s="1"/>
  <c r="F14" i="11"/>
  <c r="E14" i="11"/>
  <c r="E17" i="11" s="1"/>
  <c r="AR254" i="1"/>
  <c r="AS254" i="1"/>
  <c r="B12" i="4"/>
  <c r="D12" i="4" s="1"/>
  <c r="G14" i="2"/>
  <c r="I9" i="1"/>
  <c r="AQ225" i="1"/>
  <c r="AI222" i="1"/>
  <c r="AI221" i="1" s="1"/>
  <c r="C21" i="4"/>
  <c r="Y9" i="2"/>
  <c r="Z9" i="2" s="1"/>
  <c r="F8" i="13"/>
  <c r="G49" i="13" s="1"/>
  <c r="AQ45" i="1"/>
  <c r="F15" i="3"/>
  <c r="D118" i="13"/>
  <c r="H8" i="13"/>
  <c r="F12" i="13"/>
  <c r="G53" i="13" s="1"/>
  <c r="Y13" i="2"/>
  <c r="F35" i="3"/>
  <c r="AQ192" i="1"/>
  <c r="D113" i="13"/>
  <c r="AQ254" i="1"/>
  <c r="F52" i="3"/>
  <c r="AN222" i="1"/>
  <c r="AD221" i="1"/>
  <c r="C46" i="3"/>
  <c r="AL222" i="1"/>
  <c r="AJ254" i="1"/>
  <c r="AS225" i="1"/>
  <c r="AR225" i="1"/>
  <c r="H26" i="3"/>
  <c r="C113" i="13"/>
  <c r="AH222" i="1" l="1"/>
  <c r="AV222" i="1"/>
  <c r="AW222" i="1" s="1"/>
  <c r="E58" i="13"/>
  <c r="D58" i="13"/>
  <c r="G7" i="13"/>
  <c r="G8" i="13"/>
  <c r="G12" i="13"/>
  <c r="G9" i="13"/>
  <c r="AV221" i="1"/>
  <c r="H46" i="3"/>
  <c r="G52" i="3"/>
  <c r="Z10" i="2"/>
  <c r="G8" i="3"/>
  <c r="G26" i="3"/>
  <c r="AJ222" i="1"/>
  <c r="G15" i="3"/>
  <c r="AQ222" i="1"/>
  <c r="F46" i="3"/>
  <c r="D121" i="13"/>
  <c r="H113" i="13"/>
  <c r="C118" i="13"/>
  <c r="H118" i="13" s="1"/>
  <c r="G35" i="3"/>
  <c r="C114" i="13"/>
  <c r="C115" i="13"/>
  <c r="F113" i="13"/>
  <c r="AR222" i="1"/>
  <c r="AS222" i="1"/>
  <c r="AN221" i="1"/>
  <c r="V14" i="2"/>
  <c r="C45" i="3"/>
  <c r="C13" i="13"/>
  <c r="AL221" i="1"/>
  <c r="AD9" i="1"/>
  <c r="Z13" i="2"/>
  <c r="AL9" i="1" l="1"/>
  <c r="H54" i="13"/>
  <c r="G46" i="3"/>
  <c r="AH221" i="1"/>
  <c r="AI9" i="1"/>
  <c r="C11" i="12" s="1"/>
  <c r="C20" i="12" s="1"/>
  <c r="H13" i="13"/>
  <c r="C16" i="13"/>
  <c r="H16" i="13" s="1"/>
  <c r="H45" i="3"/>
  <c r="AQ221" i="1"/>
  <c r="F45" i="3"/>
  <c r="Y14" i="2"/>
  <c r="F13" i="13"/>
  <c r="G54" i="13" s="1"/>
  <c r="B15" i="4"/>
  <c r="C58" i="13"/>
  <c r="H58" i="13" s="1"/>
  <c r="AA14" i="2"/>
  <c r="F114" i="13"/>
  <c r="G114" i="13" s="1"/>
  <c r="G113" i="13"/>
  <c r="V17" i="2"/>
  <c r="C56" i="3"/>
  <c r="AN9" i="1"/>
  <c r="H114" i="13"/>
  <c r="F118" i="13"/>
  <c r="G118" i="13" s="1"/>
  <c r="AS221" i="1"/>
  <c r="AR221" i="1"/>
  <c r="AJ221" i="1"/>
  <c r="F115" i="13"/>
  <c r="G115" i="13" s="1"/>
  <c r="H115" i="13"/>
  <c r="H22" i="12" l="1"/>
  <c r="AV9" i="1"/>
  <c r="AW9" i="1" s="1"/>
  <c r="C22" i="12"/>
  <c r="M22" i="12"/>
  <c r="K22" i="12"/>
  <c r="I22" i="12"/>
  <c r="D104" i="13"/>
  <c r="F16" i="13"/>
  <c r="G16" i="13" s="1"/>
  <c r="B22" i="12"/>
  <c r="AH9" i="1"/>
  <c r="AC14" i="2"/>
  <c r="AR9" i="1"/>
  <c r="AS9" i="1"/>
  <c r="H56" i="3"/>
  <c r="Z14" i="2"/>
  <c r="AC12" i="2"/>
  <c r="AC11" i="2"/>
  <c r="AC8" i="2"/>
  <c r="AA17" i="2"/>
  <c r="AC10" i="2"/>
  <c r="AC13" i="2"/>
  <c r="AC9" i="2"/>
  <c r="C119" i="13"/>
  <c r="G45" i="3"/>
  <c r="Y17" i="2"/>
  <c r="AB14" i="2" s="1"/>
  <c r="F56" i="3"/>
  <c r="AQ9" i="1"/>
  <c r="G13" i="13"/>
  <c r="AJ9" i="1"/>
  <c r="D15" i="4"/>
  <c r="B21" i="4"/>
  <c r="D21" i="4" s="1"/>
  <c r="H12" i="12" l="1"/>
  <c r="AV322" i="1"/>
  <c r="G22" i="12"/>
  <c r="AW322" i="1"/>
  <c r="L22" i="12"/>
  <c r="D22" i="12"/>
  <c r="F58" i="13"/>
  <c r="G58" i="13" s="1"/>
  <c r="E22" i="12"/>
  <c r="J22" i="12"/>
  <c r="G12" i="12"/>
  <c r="Z17" i="2"/>
  <c r="G56" i="3"/>
  <c r="F22" i="12"/>
  <c r="F12" i="12"/>
  <c r="D105" i="13"/>
  <c r="C105" i="13"/>
  <c r="F100" i="13"/>
  <c r="F119" i="13"/>
  <c r="F121" i="13" s="1"/>
  <c r="H119" i="13"/>
  <c r="C121" i="13"/>
  <c r="AB12" i="2"/>
  <c r="AB11" i="2"/>
  <c r="AB10" i="2"/>
  <c r="AB8" i="2"/>
  <c r="AB9" i="2"/>
  <c r="AB13" i="2"/>
  <c r="G119" i="13" l="1"/>
  <c r="G121" i="13"/>
  <c r="H12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6"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6"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J6"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N6"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R6"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0"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J300"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5"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5" authorId="0" shapeId="0" xr:uid="{00000000-0006-0000-0100-000002000000}">
      <text>
        <r>
          <rPr>
            <sz val="8"/>
            <color indexed="81"/>
            <rFont val="Tahoma"/>
            <family val="2"/>
          </rPr>
          <t>Esta proyeccion de ejecucion comprende lo devengado y lo comprometido</t>
        </r>
      </text>
    </comment>
    <comment ref="AA5"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5" authorId="0" shapeId="0" xr:uid="{00000000-0006-0000-0200-000001000000}">
      <text>
        <r>
          <rPr>
            <sz val="8"/>
            <color indexed="81"/>
            <rFont val="Tahoma"/>
            <family val="2"/>
          </rPr>
          <t>Esta proyeccion de ejecucion comprende lo devengado mas lo comprometido</t>
        </r>
      </text>
    </comment>
    <comment ref="H5"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25" authorId="0" shapeId="0" xr:uid="{00000000-0006-0000-0B00-000003000000}">
      <text>
        <r>
          <rPr>
            <sz val="8"/>
            <color indexed="8"/>
            <rFont val="Tahoma"/>
            <family val="2"/>
          </rPr>
          <t>Esta proyeccion de ejecucion comprende lo devengado y lo comprometido</t>
        </r>
      </text>
    </comment>
    <comment ref="H25" authorId="0" shapeId="0" xr:uid="{00000000-0006-0000-0B00-000004000000}">
      <text>
        <r>
          <rPr>
            <sz val="8"/>
            <color indexed="8"/>
            <rFont val="Tahoma"/>
            <family val="2"/>
          </rPr>
          <t xml:space="preserve">Esta proyeccion de ejecucion comprende SOLO LO devengado 
</t>
        </r>
      </text>
    </comment>
    <comment ref="G45"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45"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09"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09"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<sst xmlns="http://schemas.openxmlformats.org/spreadsheetml/2006/main" count="1254" uniqueCount="744">
  <si>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</si>
  <si>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</si>
  <si>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</si>
  <si>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</si>
  <si>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</si>
  <si>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</si>
  <si>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</si>
  <si>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</si>
  <si>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</si>
  <si>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</si>
  <si>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</si>
  <si>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</si>
  <si>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</si>
  <si>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</si>
  <si>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</si>
  <si>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</si>
  <si>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</si>
  <si>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</si>
  <si>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</si>
  <si>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</si>
  <si>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</si>
  <si>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</si>
  <si>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</si>
  <si>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</si>
  <si>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</si>
  <si>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</si>
  <si>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</si>
  <si>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</si>
  <si>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</si>
  <si>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</si>
  <si>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</si>
  <si>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</si>
  <si>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</si>
  <si>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</si>
  <si>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</si>
  <si>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</si>
  <si>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</si>
  <si>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</si>
  <si>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</si>
  <si>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</si>
  <si>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</si>
  <si>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</si>
  <si>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</si>
  <si>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</si>
  <si>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</si>
  <si>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</si>
  <si>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</si>
  <si>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</si>
  <si>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</si>
  <si>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</si>
  <si>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</si>
  <si>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</si>
  <si>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</si>
  <si>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</si>
  <si>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</si>
  <si>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</si>
  <si>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</si>
  <si>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</si>
  <si>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</si>
  <si>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</si>
  <si>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</si>
  <si>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</si>
  <si>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</si>
  <si>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</si>
  <si>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</si>
  <si>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</si>
  <si>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</si>
  <si>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</si>
  <si>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</si>
  <si>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</si>
  <si>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</si>
  <si>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</si>
  <si>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</si>
  <si>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</si>
  <si>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</si>
  <si>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</si>
  <si>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</si>
  <si>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</si>
  <si>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</si>
  <si>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</si>
  <si>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</si>
  <si>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</si>
  <si>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</si>
  <si>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</si>
  <si>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</si>
  <si>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</si>
  <si>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</si>
  <si>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</si>
  <si>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</si>
  <si>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</si>
  <si>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</si>
  <si>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</si>
  <si>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</si>
  <si>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</si>
  <si>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</si>
  <si>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</si>
  <si>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</si>
  <si>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</si>
  <si>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</si>
  <si>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</si>
  <si>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</si>
  <si>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</si>
  <si>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</si>
  <si>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</si>
  <si>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</si>
  <si>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</si>
  <si>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</si>
  <si>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</si>
  <si>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</si>
  <si>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</si>
  <si>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</si>
  <si>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</si>
  <si>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</si>
  <si>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</si>
  <si>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</si>
  <si>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</si>
  <si>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</si>
  <si>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</si>
  <si>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</si>
  <si>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</si>
  <si>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</si>
  <si>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</si>
  <si>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</si>
  <si>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</si>
  <si>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</si>
  <si>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</si>
  <si>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</si>
  <si>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</si>
  <si>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</si>
  <si>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</si>
  <si>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</si>
  <si>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</si>
  <si>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</si>
  <si>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</si>
  <si>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</si>
  <si>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</si>
  <si>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</si>
  <si>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</si>
  <si>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</si>
  <si>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</si>
  <si>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</si>
  <si>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</si>
  <si>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</si>
  <si>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</si>
  <si>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</si>
  <si>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</si>
  <si>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</si>
  <si>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</si>
  <si>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</si>
  <si>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</si>
  <si>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</si>
  <si>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</si>
  <si>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</si>
  <si>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</si>
  <si>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</si>
  <si>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</si>
  <si>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</si>
  <si>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</si>
  <si>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</si>
  <si>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</si>
  <si>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</si>
  <si>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</si>
  <si>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</si>
  <si>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</si>
  <si>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</si>
  <si>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</si>
  <si>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</si>
  <si>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</si>
  <si>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</si>
  <si>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</si>
  <si>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</si>
  <si>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</si>
  <si>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</si>
  <si>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</si>
  <si>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</si>
  <si>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</si>
  <si>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</si>
  <si>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</si>
  <si>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</si>
  <si>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</si>
  <si>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</si>
  <si>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</si>
  <si>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</si>
  <si>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</si>
  <si>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</si>
  <si>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</si>
  <si>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</si>
  <si>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</si>
  <si>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</si>
  <si>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</si>
  <si>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</si>
  <si>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</si>
  <si>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</si>
  <si>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</si>
  <si>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</si>
  <si>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</si>
  <si>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</si>
  <si>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</si>
  <si>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</si>
  <si>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</si>
  <si>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</si>
  <si>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</si>
  <si>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</si>
  <si>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</si>
  <si>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</si>
  <si>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</si>
  <si>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</si>
  <si>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</si>
  <si>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</si>
  <si>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</si>
  <si>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</si>
  <si>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</si>
  <si>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</si>
  <si>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</si>
  <si>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</si>
  <si>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</si>
  <si>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</si>
  <si>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</si>
  <si>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</si>
  <si>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</si>
  <si>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</si>
  <si>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</si>
  <si>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</si>
  <si>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</si>
  <si>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</si>
  <si>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</si>
  <si>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</si>
  <si>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</si>
  <si>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</si>
  <si>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</si>
  <si>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</si>
  <si>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</si>
  <si>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</si>
  <si>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</si>
  <si>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</si>
  <si>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</si>
  <si>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</si>
  <si>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</si>
  <si>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</si>
  <si>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</si>
  <si>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</si>
  <si>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</si>
  <si>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</si>
  <si>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</si>
  <si>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</si>
  <si>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</si>
  <si>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</si>
  <si>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</si>
  <si>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</si>
  <si>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</si>
  <si>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</si>
  <si>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</si>
  <si>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</si>
  <si>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</si>
  <si>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</si>
  <si>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</si>
  <si>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</si>
  <si>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</si>
  <si>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</si>
  <si>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</si>
  <si>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</si>
  <si>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</si>
  <si>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</si>
  <si>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</si>
  <si>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</si>
  <si>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</si>
  <si>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</si>
  <si>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</si>
  <si>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</si>
  <si>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</si>
  <si>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</si>
  <si>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</si>
  <si>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</si>
  <si>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</si>
  <si>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</si>
  <si>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</si>
  <si>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</si>
  <si>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</si>
  <si>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</si>
  <si>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</si>
  <si>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</si>
  <si>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</si>
  <si>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</si>
  <si>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</si>
  <si>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</si>
  <si>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</si>
  <si>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</si>
  <si>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</si>
  <si>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</si>
  <si>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</si>
  <si>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</si>
  <si>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</si>
  <si>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</si>
  <si>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</si>
  <si>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</si>
  <si>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</si>
  <si>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</si>
  <si>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</si>
  <si>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</si>
  <si>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</si>
  <si>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</si>
  <si>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</si>
  <si>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</si>
  <si>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</si>
  <si>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</si>
  <si>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</si>
  <si>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</si>
  <si>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</si>
  <si>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</si>
  <si>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</si>
  <si>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</si>
  <si>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</si>
  <si>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</si>
  <si>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</si>
  <si>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</si>
  <si>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</si>
  <si>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</si>
  <si>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</si>
  <si>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</si>
  <si>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</si>
  <si>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</si>
  <si>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</si>
  <si>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</si>
  <si>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</si>
  <si>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</si>
  <si>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</si>
  <si>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</si>
  <si>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</si>
  <si>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</si>
  <si>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</si>
  <si>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</si>
  <si>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</si>
  <si>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</si>
  <si>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</si>
  <si>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</si>
  <si>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</si>
  <si>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</si>
  <si>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</si>
  <si>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</si>
  <si>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</si>
  <si>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</si>
  <si>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</si>
  <si>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</si>
  <si>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</si>
  <si>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</si>
  <si>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</si>
  <si>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</si>
  <si>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</si>
  <si>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</si>
  <si>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</si>
  <si>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</si>
  <si>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</si>
  <si>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</si>
  <si>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</si>
  <si>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</si>
  <si>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</si>
  <si>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</si>
  <si>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</si>
  <si>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</si>
  <si>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</si>
  <si>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</si>
  <si>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</si>
  <si>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</si>
  <si>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</si>
  <si>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</si>
  <si>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</si>
  <si>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</si>
  <si>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</si>
  <si>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</si>
  <si>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</si>
  <si>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</si>
  <si>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</si>
  <si>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</si>
  <si>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</si>
  <si>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</si>
  <si>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</si>
  <si>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</si>
  <si>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</si>
  <si>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</si>
  <si>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</si>
  <si>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</si>
  <si>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</si>
  <si>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</si>
  <si>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</si>
  <si>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</si>
  <si>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</si>
  <si>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</si>
  <si>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</si>
  <si>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</si>
  <si>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</si>
  <si>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</si>
  <si>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</si>
  <si>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</si>
  <si>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</si>
  <si>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</si>
  <si>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</si>
  <si>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</si>
  <si>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</si>
  <si>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</si>
  <si>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</si>
  <si>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</si>
  <si>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</si>
  <si>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</si>
  <si>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</si>
  <si>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</si>
  <si>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</si>
  <si>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</si>
  <si>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</si>
  <si>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</si>
  <si>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</si>
  <si>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</si>
  <si>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</si>
  <si>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</si>
  <si>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</si>
  <si>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</si>
  <si>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</si>
  <si>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</si>
  <si>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</si>
  <si>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</si>
  <si>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</si>
  <si>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</si>
  <si>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</si>
  <si>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</si>
  <si>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</si>
  <si>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</si>
  <si>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</si>
  <si>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</si>
  <si>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</si>
  <si>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</si>
  <si>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</si>
  <si>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</si>
  <si>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</si>
  <si>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</si>
  <si>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</si>
  <si>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</si>
  <si>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</si>
  <si>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</si>
  <si>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</si>
  <si>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</si>
  <si>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</si>
  <si>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</si>
  <si>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</si>
  <si>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</si>
  <si>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</si>
  <si>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</si>
  <si>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</si>
  <si>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</si>
  <si>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</si>
  <si>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</si>
  <si>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</si>
  <si>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</si>
  <si>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</si>
  <si>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</si>
  <si>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</si>
  <si>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</si>
  <si>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</si>
  <si>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</si>
  <si>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</si>
  <si>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</si>
  <si>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</si>
  <si>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</si>
  <si>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</si>
  <si>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</si>
  <si>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</si>
  <si>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</si>
  <si>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</si>
  <si>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</si>
  <si>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</si>
  <si>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</si>
  <si>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</si>
  <si>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</si>
  <si>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</si>
  <si>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</si>
  <si>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</si>
  <si>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</si>
  <si>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</si>
  <si>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</si>
  <si>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</si>
  <si>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</si>
  <si>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</si>
  <si>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</si>
  <si>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</si>
  <si>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</si>
  <si>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</si>
  <si>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</si>
  <si>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</si>
  <si>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</si>
  <si>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</si>
  <si>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</si>
  <si>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</si>
  <si>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</si>
  <si>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</si>
  <si>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</si>
  <si>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</si>
  <si>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</si>
  <si>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</si>
  <si>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</si>
  <si>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</si>
  <si>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</si>
  <si>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</si>
  <si>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</si>
  <si>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</si>
  <si>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</si>
  <si>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</si>
  <si>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</si>
  <si>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</si>
  <si>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</si>
  <si>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</si>
  <si>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</si>
  <si>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</si>
  <si>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</si>
  <si>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</si>
  <si>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</si>
  <si>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</si>
  <si>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</si>
  <si>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</si>
  <si>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</si>
  <si>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</si>
  <si>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</si>
  <si>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</si>
  <si>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</si>
  <si>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</si>
  <si>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</si>
  <si>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</si>
  <si>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</si>
  <si>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</si>
  <si>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</si>
  <si>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</si>
  <si>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</si>
  <si>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</si>
  <si>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</si>
  <si>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</si>
  <si>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</si>
  <si>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</si>
  <si>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</si>
  <si>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</si>
  <si>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</si>
  <si>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</si>
  <si>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</si>
  <si>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</si>
  <si>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</si>
  <si>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</si>
  <si>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</si>
  <si>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</si>
  <si>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</si>
  <si>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</si>
  <si>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</si>
  <si>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</si>
  <si>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</si>
  <si>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</si>
  <si>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</si>
  <si>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</si>
  <si>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</si>
  <si>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</si>
  <si>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</si>
  <si>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</si>
  <si>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</si>
  <si>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</si>
  <si>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</si>
  <si>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</si>
  <si>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</si>
  <si>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</si>
  <si>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</si>
  <si>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</si>
  <si>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</si>
  <si>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</si>
  <si>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</si>
  <si>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</si>
  <si>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</si>
  <si>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</si>
  <si>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</si>
  <si>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</si>
  <si>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</si>
  <si>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</si>
  <si>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</si>
  <si>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</si>
  <si>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</si>
  <si>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</si>
  <si>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</si>
  <si>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</si>
  <si>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</si>
  <si>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</si>
  <si>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</si>
  <si>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</si>
  <si>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</si>
  <si>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</si>
  <si>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</si>
  <si>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</si>
  <si>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</si>
  <si>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</si>
  <si>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</si>
  <si>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</si>
  <si>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</si>
  <si>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</si>
  <si>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</si>
  <si>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</si>
  <si>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</si>
  <si>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</si>
  <si>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</si>
  <si>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</si>
  <si>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</si>
  <si>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</si>
  <si>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</si>
  <si>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</si>
  <si>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</si>
  <si>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</si>
  <si>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</si>
  <si>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</si>
  <si>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</si>
  <si>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</si>
  <si>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</si>
  <si>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</si>
  <si>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</si>
  <si>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</si>
  <si>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</si>
  <si>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</si>
  <si>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</si>
  <si>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</si>
  <si>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</si>
  <si>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</si>
  <si>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</si>
  <si>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</si>
  <si>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</si>
  <si>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</si>
  <si>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</si>
  <si>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</si>
  <si>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</si>
  <si>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</si>
  <si>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</si>
  <si>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</si>
  <si>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</si>
  <si>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</si>
  <si>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</si>
  <si>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</si>
  <si>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</si>
  <si>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</si>
  <si>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</si>
  <si>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</si>
  <si>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</si>
  <si>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</si>
  <si>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</si>
  <si>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</si>
  <si>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</si>
  <si>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</si>
  <si>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</si>
  <si>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</si>
  <si>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</si>
  <si>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</si>
  <si>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</si>
  <si>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</si>
  <si>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</si>
  <si>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</si>
  <si>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</si>
  <si>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</si>
  <si>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</si>
  <si>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</si>
  <si>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</si>
  <si>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</si>
  <si>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</si>
  <si>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</si>
  <si>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</si>
  <si>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</si>
  <si>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</si>
  <si>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</si>
  <si>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</si>
  <si>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</si>
  <si>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</si>
  <si>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</si>
  <si>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</si>
  <si>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</si>
  <si>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</si>
  <si>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</si>
  <si>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</si>
  <si>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</si>
  <si>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</si>
  <si>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</si>
  <si>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</si>
  <si>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</si>
  <si>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</si>
  <si>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</si>
  <si>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</si>
  <si>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</si>
  <si>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</si>
  <si>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</si>
  <si>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</si>
  <si>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</si>
  <si>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</si>
  <si>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</si>
  <si>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</si>
  <si>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</si>
  <si>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PRESUPUESTO ACTUAL</t>
  </si>
  <si>
    <t xml:space="preserve">PRESUPUESTO ACTUAL      </t>
  </si>
  <si>
    <t>ENERO 2020</t>
  </si>
  <si>
    <t>E-20103</t>
  </si>
  <si>
    <t>E-10305</t>
  </si>
  <si>
    <t>PosPre</t>
  </si>
  <si>
    <t>E-20306</t>
  </si>
  <si>
    <t>Decretos en trámite y/o bloqueo</t>
  </si>
  <si>
    <t>Total comprometido</t>
  </si>
  <si>
    <t>Disponible Liberado</t>
  </si>
  <si>
    <t>Doc. Tránsito Positivo</t>
  </si>
  <si>
    <t>Doc. Tránsito Negativo</t>
  </si>
  <si>
    <t>DIFERENCIAS NETAS</t>
  </si>
  <si>
    <t>Bloqueo</t>
  </si>
  <si>
    <t>E-60299</t>
  </si>
  <si>
    <t>DISPONIBLE LIBERADO</t>
  </si>
  <si>
    <t>E6010322389300</t>
  </si>
  <si>
    <t>PROMOTORA CONVENIO -MICIT 2022</t>
  </si>
  <si>
    <t>CEA</t>
  </si>
  <si>
    <t>ANC</t>
  </si>
  <si>
    <t>PROMOTORA OPERATIVOS</t>
  </si>
  <si>
    <t>PROMOTORA INCENTIVOS</t>
  </si>
  <si>
    <t>PROMOTORA PROPYME</t>
  </si>
  <si>
    <t>CODIGO</t>
  </si>
  <si>
    <t>ENTIDAD</t>
  </si>
  <si>
    <t>SUB-EJECUCION</t>
  </si>
  <si>
    <t>E-19902</t>
  </si>
  <si>
    <t>E6010220289300</t>
  </si>
  <si>
    <t>H-001</t>
  </si>
  <si>
    <t>E-10403</t>
  </si>
  <si>
    <t>PROGRAMA 899 RECTORÍA DEL SECTOR TELECOMUNICACIONES</t>
  </si>
  <si>
    <t>MINISTERIO DE CIENCIA, INNOVACIÓN, TECNOLOGÍA Y TELECOMUNICACIONES</t>
  </si>
  <si>
    <t>E6040200189300</t>
  </si>
  <si>
    <t>E6040200289300</t>
  </si>
  <si>
    <t>H-003</t>
  </si>
  <si>
    <t>Pres. Modificaciones +</t>
  </si>
  <si>
    <t>Pres. Modificaciones -</t>
  </si>
  <si>
    <t>H-012</t>
  </si>
  <si>
    <t>H-005</t>
  </si>
  <si>
    <t>Transferencia para el Cumplimiento de Proyectos de Innovación.</t>
  </si>
  <si>
    <t>Transferencia para el Cumplimiento de Proyectos de Inteligencia Artificial, Gobernanza Digital, Ciencia, Innovación y Tecnología.</t>
  </si>
  <si>
    <t>H-17</t>
  </si>
  <si>
    <t>H-902</t>
  </si>
  <si>
    <t>H-006</t>
  </si>
  <si>
    <t>MINISTERIO DE CIENCIA, INNOVACIÓN, TECNOLOGÍA  Y TELECOMUNICACIONES</t>
  </si>
  <si>
    <t>Código y Nombre del Título: 218 - Ministerio de Ciencia, Innovación, Tecnología y Telecomunicaciones</t>
  </si>
  <si>
    <t>H-014</t>
  </si>
  <si>
    <t>E-606</t>
  </si>
  <si>
    <t>EJERCICIO ECONÓMICO 2025</t>
  </si>
  <si>
    <t>EJERCICIO ECONOMICO 2025</t>
  </si>
  <si>
    <t>TRANSF. DE CAPITAL</t>
  </si>
  <si>
    <t>RESUMEN PARTIDAS PRESUPUESTARIAS AL 28 DE FEBRERO DE 2025</t>
  </si>
  <si>
    <t>RESUMEN DE PARTIDAS PRESUPUESTARIAS AL 28 DE FEBRERO DE 2025</t>
  </si>
  <si>
    <t>28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</si>
</sst>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s>
  <fonts count="134"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18"/>
      <name val="Arial"/>
      <family val="2"/>
    </font>
    <font>
      <sz val="9"/>
      <color indexed="36"/>
      <name val="Arial"/>
      <family val="2"/>
    </font>
    <font>
      <b/>
      <u/>
      <sz val="9"/>
      <color indexed="36"/>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u/>
      <sz val="11"/>
      <name val="Arial"/>
      <family val="2"/>
    </font>
    <font>
      <sz val="11"/>
      <color theme="0"/>
      <name val="Arial"/>
      <family val="2"/>
    </font>
    <font>
      <b/>
      <u/>
      <sz val="11"/>
      <name val="Arial"/>
      <family val="2"/>
    </font>
    <font>
      <b/>
      <u/>
      <sz val="10"/>
      <color indexed="9"/>
      <name val="Arial"/>
      <family val="2"/>
    </font>
    <font>
      <b/>
      <sz val="10"/>
      <color rgb="FFFFFFFF"/>
      <name val="Arial"/>
      <family val="2"/>
    </font>
    <font>
      <b/>
      <u/>
      <sz val="10"/>
      <color rgb="FFFFFFFF"/>
      <name val="Arial"/>
      <family val="2"/>
    </font>
    <font>
      <b/>
      <u/>
      <sz val="10"/>
      <color theme="0"/>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
      <sz val="9"/>
      <color rgb="FFFF0000"/>
      <name val="Arial"/>
      <family val="2"/>
    </font>
    <font>
      <sz val="10"/>
      <color rgb="FFFF0000"/>
      <name val="Calibri"/>
      <family val="2"/>
      <scheme val="minor"/>
    </font>
    <font>
      <b/>
      <sz val="8"/>
      <color theme="1"/>
      <name val="Arial"/>
      <family val="2"/>
    </font>
    <font>
      <b/>
      <u val="singleAccounting"/>
      <sz val="9"/>
      <color theme="1"/>
      <name val="Arial"/>
      <family val="2"/>
    </font>
    <font>
      <u/>
      <sz val="9"/>
      <color theme="1"/>
      <name val="Arial"/>
      <family val="2"/>
    </font>
    <font>
      <sz val="8"/>
      <color theme="1"/>
      <name val="Arial"/>
      <family val="2"/>
    </font>
    <font>
      <sz val="9"/>
      <color theme="1"/>
      <name val="Calibri"/>
      <family val="2"/>
      <scheme val="minor"/>
    </font>
    <font>
      <b/>
      <u val="singleAccounting"/>
      <sz val="9"/>
      <color indexed="62"/>
      <name val="Arial"/>
      <family val="2"/>
    </font>
    <font>
      <sz val="10"/>
      <name val="Arial"/>
    </font>
  </fonts>
  <fills count="7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
      <patternFill patternType="solid">
        <fgColor theme="7" tint="0.79998168889431442"/>
        <bgColor indexed="64"/>
      </patternFill>
    </fill>
    <fill>
      <patternFill patternType="solid">
        <fgColor rgb="FFCCFF33"/>
        <bgColor indexed="64"/>
      </patternFill>
    </fill>
    <fill>
      <patternFill patternType="solid">
        <fgColor theme="4" tint="-0.499984740745262"/>
        <bgColor rgb="FF000000"/>
      </patternFill>
    </fill>
    <fill>
      <patternFill patternType="solid">
        <fgColor theme="3" tint="0.39997558519241921"/>
        <bgColor rgb="FF000000"/>
      </patternFill>
    </fill>
    <fill>
      <patternFill patternType="solid">
        <fgColor theme="4" tint="-0.499984740745262"/>
        <bgColor indexed="64"/>
      </patternFill>
    </fill>
    <fill>
      <patternFill patternType="solid">
        <fgColor theme="9" tint="0.59999389629810485"/>
        <bgColor indexed="64"/>
      </patternFill>
    </fill>
    <fill>
      <patternFill patternType="solid">
        <fgColor rgb="FFCAEDFB"/>
        <bgColor rgb="FF000000"/>
      </patternFill>
    </fill>
    <fill>
      <patternFill patternType="solid">
        <fgColor rgb="FFCCFF33"/>
        <bgColor rgb="FF00000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8" tint="0.39997558519241921"/>
        <bgColor rgb="FF000000"/>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rgb="FF000000"/>
      </patternFill>
    </fill>
    <fill>
      <patternFill patternType="solid">
        <fgColor theme="5" tint="0.79998168889431442"/>
        <bgColor indexed="64"/>
      </patternFill>
    </fill>
    <fill>
      <patternFill patternType="solid">
        <fgColor theme="4" tint="0.79998168889431442"/>
        <bgColor indexed="64"/>
      </patternFill>
    </fill>
  </fills>
  <borders count="7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right/>
      <top/>
      <bottom style="thick">
        <color theme="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124">
    <xf numFmtId="0" fontId="0" fillId="0" borderId="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1" borderId="0" applyNumberFormat="0" applyBorder="0" applyAlignment="0" applyProtection="0"/>
    <xf numFmtId="0" fontId="75" fillId="12"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5"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76" fillId="22" borderId="0" applyNumberFormat="0" applyBorder="0" applyAlignment="0" applyProtection="0"/>
    <xf numFmtId="0" fontId="76"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77" fillId="26" borderId="59" applyNumberFormat="0" applyAlignment="0" applyProtection="0"/>
    <xf numFmtId="0" fontId="78" fillId="27" borderId="60" applyNumberFormat="0" applyAlignment="0" applyProtection="0"/>
    <xf numFmtId="0" fontId="79" fillId="0" borderId="61" applyNumberFormat="0" applyFill="0" applyAlignment="0" applyProtection="0"/>
    <xf numFmtId="0" fontId="80" fillId="0" borderId="0" applyNumberFormat="0" applyFill="0" applyBorder="0" applyAlignment="0" applyProtection="0"/>
    <xf numFmtId="0" fontId="76" fillId="28" borderId="0" applyNumberFormat="0" applyBorder="0" applyAlignment="0" applyProtection="0"/>
    <xf numFmtId="0" fontId="76" fillId="29"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76" fillId="32" borderId="0" applyNumberFormat="0" applyBorder="0" applyAlignment="0" applyProtection="0"/>
    <xf numFmtId="0" fontId="76" fillId="33" borderId="0" applyNumberFormat="0" applyBorder="0" applyAlignment="0" applyProtection="0"/>
    <xf numFmtId="0" fontId="81" fillId="34" borderId="59" applyNumberFormat="0" applyAlignment="0" applyProtection="0"/>
    <xf numFmtId="0" fontId="69" fillId="0" borderId="0" applyNumberFormat="0" applyFill="0" applyBorder="0" applyAlignment="0" applyProtection="0">
      <alignment vertical="top"/>
      <protection locked="0"/>
    </xf>
    <xf numFmtId="0" fontId="82" fillId="35" borderId="0" applyNumberFormat="0" applyBorder="0" applyAlignment="0" applyProtection="0"/>
    <xf numFmtId="165" fontId="33" fillId="0" borderId="0" applyFont="0" applyFill="0" applyBorder="0" applyAlignment="0" applyProtection="0"/>
    <xf numFmtId="165" fontId="1" fillId="0" borderId="0" applyFont="0" applyFill="0" applyBorder="0" applyAlignment="0" applyProtection="0"/>
    <xf numFmtId="165" fontId="75" fillId="0" borderId="0" applyFont="0" applyFill="0" applyBorder="0" applyAlignment="0" applyProtection="0"/>
    <xf numFmtId="165" fontId="10" fillId="0" borderId="0" applyFont="0" applyFill="0" applyBorder="0" applyAlignment="0" applyProtection="0"/>
    <xf numFmtId="169" fontId="10" fillId="0" borderId="0" applyFont="0" applyFill="0" applyBorder="0" applyAlignment="0" applyProtection="0"/>
    <xf numFmtId="165" fontId="10" fillId="0" borderId="0" applyFont="0" applyFill="0" applyBorder="0" applyAlignment="0" applyProtection="0"/>
    <xf numFmtId="0" fontId="83" fillId="36" borderId="0" applyNumberFormat="0" applyBorder="0" applyAlignment="0" applyProtection="0"/>
    <xf numFmtId="0" fontId="75" fillId="0" borderId="0"/>
    <xf numFmtId="0" fontId="10" fillId="0" borderId="0"/>
    <xf numFmtId="0" fontId="10" fillId="0" borderId="0"/>
    <xf numFmtId="0" fontId="71" fillId="0" borderId="0"/>
    <xf numFmtId="0" fontId="10" fillId="0" borderId="0"/>
    <xf numFmtId="0" fontId="75" fillId="37" borderId="62" applyNumberFormat="0" applyFont="0" applyAlignment="0" applyProtection="0"/>
    <xf numFmtId="9" fontId="33"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4" fillId="26" borderId="63" applyNumberFormat="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64" applyNumberFormat="0" applyFill="0" applyAlignment="0" applyProtection="0"/>
    <xf numFmtId="0" fontId="80" fillId="0" borderId="65" applyNumberFormat="0" applyFill="0" applyAlignment="0" applyProtection="0"/>
    <xf numFmtId="0" fontId="89" fillId="0" borderId="66"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0" fillId="0" borderId="0"/>
    <xf numFmtId="0" fontId="10" fillId="0" borderId="0"/>
    <xf numFmtId="0" fontId="75" fillId="0" borderId="0"/>
    <xf numFmtId="0" fontId="10" fillId="0" borderId="0"/>
    <xf numFmtId="0" fontId="119" fillId="0" borderId="68" applyNumberFormat="0" applyFill="0" applyAlignment="0" applyProtection="0"/>
    <xf numFmtId="0" fontId="120" fillId="54" borderId="0" applyNumberFormat="0" applyBorder="0" applyAlignment="0" applyProtection="0"/>
    <xf numFmtId="0" fontId="75" fillId="37" borderId="62" applyNumberFormat="0" applyFont="0" applyAlignment="0" applyProtection="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6" borderId="0" applyNumberFormat="0" applyBorder="0" applyAlignment="0" applyProtection="0"/>
    <xf numFmtId="0" fontId="75" fillId="22" borderId="0" applyNumberFormat="0" applyBorder="0" applyAlignment="0" applyProtection="0"/>
    <xf numFmtId="0" fontId="75" fillId="11" borderId="0" applyNumberFormat="0" applyBorder="0" applyAlignment="0" applyProtection="0"/>
    <xf numFmtId="0" fontId="75" fillId="23" borderId="0" applyNumberFormat="0" applyBorder="0" applyAlignment="0" applyProtection="0"/>
    <xf numFmtId="0" fontId="75"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1" fillId="0" borderId="0" applyNumberFormat="0" applyFill="0" applyBorder="0" applyAlignment="0" applyProtection="0"/>
    <xf numFmtId="0" fontId="122" fillId="36"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75"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75" fillId="0" borderId="0" applyFont="0" applyFill="0" applyBorder="0" applyAlignment="0" applyProtection="0"/>
    <xf numFmtId="0" fontId="133" fillId="0" borderId="0"/>
  </cellStyleXfs>
  <cellXfs count="926">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2" fillId="0" borderId="0" xfId="0" applyFont="1" applyAlignment="1">
      <alignment horizontal="left" indent="1"/>
    </xf>
    <xf numFmtId="0" fontId="2" fillId="2" borderId="0" xfId="0" applyFont="1" applyFill="1"/>
    <xf numFmtId="0" fontId="3" fillId="0" borderId="0" xfId="0" applyFont="1"/>
    <xf numFmtId="0" fontId="12" fillId="0" borderId="0" xfId="0" applyFont="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8" xfId="32" applyNumberFormat="1" applyFont="1" applyFill="1" applyBorder="1"/>
    <xf numFmtId="166" fontId="12" fillId="3" borderId="6" xfId="32" applyNumberFormat="1" applyFont="1" applyFill="1" applyBorder="1"/>
    <xf numFmtId="166" fontId="11" fillId="3" borderId="1" xfId="32" applyNumberFormat="1" applyFont="1" applyFill="1" applyBorder="1"/>
    <xf numFmtId="0" fontId="6" fillId="0" borderId="0" xfId="0" applyFont="1"/>
    <xf numFmtId="166" fontId="6" fillId="0" borderId="1" xfId="32"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0" fontId="6" fillId="0" borderId="1" xfId="0" applyFont="1" applyBorder="1"/>
    <xf numFmtId="0" fontId="37" fillId="0" borderId="0" xfId="0" applyFont="1"/>
    <xf numFmtId="0" fontId="38" fillId="0" borderId="0" xfId="0" applyFont="1"/>
    <xf numFmtId="0" fontId="39" fillId="0" borderId="0" xfId="0" applyFont="1"/>
    <xf numFmtId="0" fontId="12" fillId="3" borderId="6" xfId="0" applyFont="1" applyFill="1" applyBorder="1"/>
    <xf numFmtId="166" fontId="16" fillId="3" borderId="6" xfId="32" applyNumberFormat="1" applyFont="1" applyFill="1" applyBorder="1"/>
    <xf numFmtId="166" fontId="2" fillId="4" borderId="10" xfId="32" applyNumberFormat="1" applyFont="1" applyFill="1" applyBorder="1"/>
    <xf numFmtId="166" fontId="6" fillId="4" borderId="9" xfId="32" applyNumberFormat="1" applyFont="1" applyFill="1" applyBorder="1"/>
    <xf numFmtId="0" fontId="12" fillId="3" borderId="0" xfId="0" applyFont="1" applyFill="1"/>
    <xf numFmtId="166" fontId="2" fillId="0" borderId="12" xfId="32" applyNumberFormat="1" applyFont="1" applyBorder="1"/>
    <xf numFmtId="166" fontId="6" fillId="0" borderId="12" xfId="32" applyNumberFormat="1" applyFont="1" applyBorder="1"/>
    <xf numFmtId="166" fontId="2" fillId="2" borderId="12" xfId="32" applyNumberFormat="1" applyFont="1" applyFill="1" applyBorder="1"/>
    <xf numFmtId="0" fontId="12" fillId="2" borderId="0" xfId="0" applyFont="1" applyFill="1"/>
    <xf numFmtId="0" fontId="2" fillId="4" borderId="0" xfId="0" applyFont="1" applyFill="1"/>
    <xf numFmtId="166" fontId="6" fillId="4" borderId="1" xfId="32" applyNumberFormat="1" applyFont="1" applyFill="1" applyBorder="1"/>
    <xf numFmtId="166" fontId="2" fillId="2" borderId="0" xfId="0" applyNumberFormat="1" applyFont="1" applyFill="1"/>
    <xf numFmtId="166" fontId="6" fillId="2" borderId="12" xfId="32" applyNumberFormat="1" applyFont="1" applyFill="1" applyBorder="1"/>
    <xf numFmtId="0" fontId="41" fillId="0" borderId="0" xfId="0" applyFont="1"/>
    <xf numFmtId="0" fontId="42" fillId="0" borderId="0" xfId="0" applyFont="1"/>
    <xf numFmtId="0" fontId="2" fillId="0" borderId="15" xfId="0" applyFont="1" applyBorder="1"/>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5" fillId="2" borderId="0" xfId="32" applyNumberFormat="1" applyFont="1" applyFill="1"/>
    <xf numFmtId="9" fontId="20" fillId="2" borderId="0" xfId="45" applyFont="1" applyFill="1"/>
    <xf numFmtId="0" fontId="15"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5" fillId="2" borderId="15" xfId="0" applyFont="1" applyFill="1" applyBorder="1" applyAlignment="1">
      <alignment horizontal="right"/>
    </xf>
    <xf numFmtId="0" fontId="3" fillId="2" borderId="15" xfId="0" applyFont="1" applyFill="1" applyBorder="1" applyAlignment="1">
      <alignment horizontal="left" indent="1"/>
    </xf>
    <xf numFmtId="166" fontId="15" fillId="2" borderId="15" xfId="32" applyNumberFormat="1" applyFont="1" applyFill="1" applyBorder="1"/>
    <xf numFmtId="0" fontId="15" fillId="2" borderId="15" xfId="0" applyFont="1" applyFill="1" applyBorder="1" applyAlignment="1">
      <alignment horizontal="left" indent="1"/>
    </xf>
    <xf numFmtId="166" fontId="2" fillId="2" borderId="12" xfId="32" applyNumberFormat="1" applyFont="1" applyFill="1" applyBorder="1" applyAlignment="1">
      <alignment horizontal="center"/>
    </xf>
    <xf numFmtId="165" fontId="2" fillId="0" borderId="0" xfId="32" applyFont="1"/>
    <xf numFmtId="166" fontId="17" fillId="0" borderId="16" xfId="0" applyNumberFormat="1" applyFont="1" applyBorder="1" applyAlignment="1">
      <alignment horizontal="center" vertical="center" wrapText="1"/>
    </xf>
    <xf numFmtId="166" fontId="17" fillId="3" borderId="17" xfId="0" applyNumberFormat="1" applyFont="1" applyFill="1" applyBorder="1" applyAlignment="1">
      <alignment horizontal="center" vertical="center" wrapText="1"/>
    </xf>
    <xf numFmtId="166" fontId="2" fillId="0" borderId="14" xfId="0" applyNumberFormat="1" applyFont="1" applyBorder="1"/>
    <xf numFmtId="166" fontId="2" fillId="0" borderId="19" xfId="32" applyNumberFormat="1" applyFont="1" applyBorder="1"/>
    <xf numFmtId="166" fontId="2" fillId="0" borderId="20" xfId="0" applyNumberFormat="1" applyFont="1" applyBorder="1"/>
    <xf numFmtId="0" fontId="2" fillId="2" borderId="7" xfId="0" applyFont="1" applyFill="1" applyBorder="1"/>
    <xf numFmtId="0" fontId="2" fillId="2" borderId="8" xfId="0" applyFont="1" applyFill="1" applyBorder="1"/>
    <xf numFmtId="0" fontId="12" fillId="2" borderId="5" xfId="0" applyFont="1" applyFill="1" applyBorder="1"/>
    <xf numFmtId="0" fontId="12" fillId="2" borderId="6" xfId="0" applyFont="1" applyFill="1" applyBorder="1"/>
    <xf numFmtId="0" fontId="12" fillId="2" borderId="7" xfId="0" applyFont="1" applyFill="1" applyBorder="1"/>
    <xf numFmtId="0" fontId="12" fillId="2" borderId="8" xfId="0" applyFont="1" applyFill="1" applyBorder="1"/>
    <xf numFmtId="0" fontId="12" fillId="3" borderId="5" xfId="0" applyFont="1" applyFill="1" applyBorder="1"/>
    <xf numFmtId="0" fontId="12" fillId="3" borderId="7" xfId="0" applyFont="1" applyFill="1" applyBorder="1"/>
    <xf numFmtId="0" fontId="12" fillId="3" borderId="8" xfId="0" applyFont="1" applyFill="1" applyBorder="1"/>
    <xf numFmtId="9" fontId="2" fillId="0" borderId="0" xfId="45" applyFont="1"/>
    <xf numFmtId="166" fontId="12" fillId="2" borderId="15" xfId="32" applyNumberFormat="1" applyFont="1" applyFill="1" applyBorder="1"/>
    <xf numFmtId="165" fontId="2" fillId="0" borderId="0" xfId="0" applyNumberFormat="1" applyFont="1"/>
    <xf numFmtId="166" fontId="12" fillId="2" borderId="5" xfId="32" applyNumberFormat="1" applyFont="1" applyFill="1" applyBorder="1"/>
    <xf numFmtId="166" fontId="12" fillId="3" borderId="7" xfId="32" applyNumberFormat="1" applyFont="1" applyFill="1" applyBorder="1"/>
    <xf numFmtId="0" fontId="34" fillId="5" borderId="0" xfId="0" applyFont="1" applyFill="1"/>
    <xf numFmtId="0" fontId="35" fillId="5" borderId="0" xfId="0" applyFont="1" applyFill="1"/>
    <xf numFmtId="165" fontId="33" fillId="0" borderId="0" xfId="32"/>
    <xf numFmtId="0" fontId="34" fillId="5" borderId="0" xfId="0" applyFont="1" applyFill="1" applyAlignment="1">
      <alignment horizontal="center"/>
    </xf>
    <xf numFmtId="9" fontId="33" fillId="0" borderId="0" xfId="45" applyAlignment="1">
      <alignment horizontal="center"/>
    </xf>
    <xf numFmtId="0" fontId="43" fillId="0" borderId="0" xfId="0" applyFont="1"/>
    <xf numFmtId="0" fontId="44" fillId="0" borderId="0" xfId="0" applyFont="1" applyAlignment="1">
      <alignment horizontal="center"/>
    </xf>
    <xf numFmtId="0" fontId="45" fillId="0" borderId="0" xfId="0" applyFont="1" applyAlignment="1">
      <alignment horizontal="justify"/>
    </xf>
    <xf numFmtId="0" fontId="43" fillId="0" borderId="0" xfId="0" applyFont="1" applyAlignment="1">
      <alignment horizontal="justify"/>
    </xf>
    <xf numFmtId="0" fontId="45" fillId="0" borderId="0" xfId="0" applyFont="1"/>
    <xf numFmtId="0" fontId="46" fillId="0" borderId="0" xfId="0" applyFont="1" applyAlignment="1">
      <alignment horizontal="justify"/>
    </xf>
    <xf numFmtId="0" fontId="44" fillId="0" borderId="0" xfId="0" applyFont="1"/>
    <xf numFmtId="0" fontId="47" fillId="0" borderId="0" xfId="0" applyFont="1" applyAlignment="1">
      <alignment horizontal="center"/>
    </xf>
    <xf numFmtId="0" fontId="45" fillId="0" borderId="0" xfId="0" applyFont="1" applyAlignment="1">
      <alignment horizontal="left" indent="7"/>
    </xf>
    <xf numFmtId="0" fontId="48" fillId="6" borderId="0" xfId="0" applyFont="1" applyFill="1" applyAlignment="1">
      <alignment horizontal="center"/>
    </xf>
    <xf numFmtId="0" fontId="49" fillId="0" borderId="0" xfId="0" applyFont="1" applyAlignment="1">
      <alignment horizontal="center"/>
    </xf>
    <xf numFmtId="0" fontId="49" fillId="0" borderId="0" xfId="0" applyFont="1"/>
    <xf numFmtId="10" fontId="49" fillId="0" borderId="0" xfId="0" applyNumberFormat="1" applyFont="1" applyAlignment="1">
      <alignment horizontal="right"/>
    </xf>
    <xf numFmtId="0" fontId="49" fillId="0" borderId="21" xfId="0" applyFont="1" applyBorder="1" applyAlignment="1">
      <alignment horizontal="center"/>
    </xf>
    <xf numFmtId="0" fontId="50" fillId="0" borderId="21" xfId="0" applyFont="1" applyBorder="1"/>
    <xf numFmtId="10" fontId="50" fillId="0" borderId="21" xfId="0" applyNumberFormat="1" applyFont="1" applyBorder="1" applyAlignment="1">
      <alignment horizontal="right"/>
    </xf>
    <xf numFmtId="0" fontId="0" fillId="0" borderId="22" xfId="0" applyBorder="1"/>
    <xf numFmtId="165" fontId="33" fillId="0" borderId="22" xfId="32" applyBorder="1"/>
    <xf numFmtId="9" fontId="33" fillId="0" borderId="22" xfId="45" applyBorder="1" applyAlignment="1">
      <alignment horizontal="center"/>
    </xf>
    <xf numFmtId="0" fontId="17" fillId="0" borderId="0" xfId="40" applyFont="1" applyAlignment="1">
      <alignment horizontal="center"/>
    </xf>
    <xf numFmtId="0" fontId="12" fillId="0" borderId="0" xfId="40" applyFont="1" applyAlignment="1">
      <alignment horizontal="center"/>
    </xf>
    <xf numFmtId="0" fontId="23" fillId="5" borderId="0" xfId="40" applyFont="1" applyFill="1" applyAlignment="1">
      <alignment horizontal="center"/>
    </xf>
    <xf numFmtId="0" fontId="28" fillId="5" borderId="0" xfId="40" applyFont="1" applyFill="1"/>
    <xf numFmtId="0" fontId="23" fillId="5" borderId="0" xfId="40" applyFont="1" applyFill="1"/>
    <xf numFmtId="0" fontId="29" fillId="5" borderId="0" xfId="40" applyFont="1" applyFill="1" applyAlignment="1">
      <alignment horizontal="center" vertical="center" wrapText="1"/>
    </xf>
    <xf numFmtId="0" fontId="12" fillId="0" borderId="0" xfId="40" applyFont="1"/>
    <xf numFmtId="0" fontId="12" fillId="0" borderId="0" xfId="40" applyFont="1" applyAlignment="1">
      <alignment horizontal="left"/>
    </xf>
    <xf numFmtId="3" fontId="12" fillId="0" borderId="0" xfId="40" applyNumberFormat="1" applyFont="1" applyProtection="1">
      <protection hidden="1"/>
    </xf>
    <xf numFmtId="168" fontId="12" fillId="0" borderId="0" xfId="40" applyNumberFormat="1" applyFont="1" applyAlignment="1" applyProtection="1">
      <alignment horizontal="center"/>
      <protection hidden="1"/>
    </xf>
    <xf numFmtId="3" fontId="12" fillId="0" borderId="0" xfId="0" applyNumberFormat="1" applyFont="1" applyProtection="1">
      <protection hidden="1"/>
    </xf>
    <xf numFmtId="168" fontId="12" fillId="0" borderId="0" xfId="40" applyNumberFormat="1" applyFont="1" applyProtection="1">
      <protection hidden="1"/>
    </xf>
    <xf numFmtId="164" fontId="12" fillId="0" borderId="0" xfId="40" applyNumberFormat="1" applyFont="1" applyProtection="1">
      <protection hidden="1"/>
    </xf>
    <xf numFmtId="3" fontId="12" fillId="0" borderId="0" xfId="40" applyNumberFormat="1" applyFont="1"/>
    <xf numFmtId="0" fontId="17" fillId="0" borderId="0" xfId="40" applyFont="1"/>
    <xf numFmtId="3" fontId="17" fillId="0" borderId="0" xfId="40" applyNumberFormat="1" applyFont="1" applyAlignment="1" applyProtection="1">
      <alignment horizontal="right"/>
      <protection hidden="1"/>
    </xf>
    <xf numFmtId="168" fontId="17" fillId="0" borderId="0" xfId="40" applyNumberFormat="1" applyFont="1" applyAlignment="1" applyProtection="1">
      <alignment horizontal="center"/>
      <protection hidden="1"/>
    </xf>
    <xf numFmtId="3" fontId="10" fillId="0" borderId="0" xfId="40" applyNumberFormat="1"/>
    <xf numFmtId="0" fontId="10" fillId="0" borderId="0" xfId="40" applyAlignment="1">
      <alignment horizontal="center"/>
    </xf>
    <xf numFmtId="168" fontId="10" fillId="0" borderId="0" xfId="40" applyNumberFormat="1"/>
    <xf numFmtId="0" fontId="17" fillId="0" borderId="21" xfId="40" applyFont="1" applyBorder="1"/>
    <xf numFmtId="3" fontId="17" fillId="0" borderId="21" xfId="40" applyNumberFormat="1" applyFont="1" applyBorder="1" applyAlignment="1" applyProtection="1">
      <alignment horizontal="right"/>
      <protection hidden="1"/>
    </xf>
    <xf numFmtId="168" fontId="17" fillId="0" borderId="21" xfId="40" applyNumberFormat="1" applyFont="1" applyBorder="1" applyAlignment="1" applyProtection="1">
      <alignment horizontal="center"/>
      <protection hidden="1"/>
    </xf>
    <xf numFmtId="168" fontId="17" fillId="0" borderId="21" xfId="40" applyNumberFormat="1" applyFont="1" applyBorder="1" applyAlignment="1" applyProtection="1">
      <alignment horizontal="right"/>
      <protection hidden="1"/>
    </xf>
    <xf numFmtId="9" fontId="12" fillId="0" borderId="0" xfId="45" applyFont="1" applyProtection="1">
      <protection hidden="1"/>
    </xf>
    <xf numFmtId="0" fontId="10" fillId="0" borderId="0" xfId="40"/>
    <xf numFmtId="168" fontId="17" fillId="0" borderId="0" xfId="40" applyNumberFormat="1" applyFont="1" applyProtection="1">
      <protection hidden="1"/>
    </xf>
    <xf numFmtId="165" fontId="12" fillId="0" borderId="0" xfId="32" applyFont="1" applyProtection="1">
      <protection hidden="1"/>
    </xf>
    <xf numFmtId="166" fontId="51" fillId="2" borderId="12" xfId="32" applyNumberFormat="1" applyFont="1" applyFill="1" applyBorder="1"/>
    <xf numFmtId="0" fontId="4" fillId="2" borderId="0" xfId="0" applyFont="1" applyFill="1"/>
    <xf numFmtId="0" fontId="6" fillId="2" borderId="12" xfId="0" applyFont="1" applyFill="1" applyBorder="1"/>
    <xf numFmtId="1" fontId="52" fillId="6" borderId="20" xfId="0" applyNumberFormat="1" applyFont="1" applyFill="1" applyBorder="1" applyAlignment="1">
      <alignment horizontal="center"/>
    </xf>
    <xf numFmtId="0" fontId="52" fillId="6" borderId="24" xfId="0" applyFont="1" applyFill="1" applyBorder="1" applyAlignment="1">
      <alignment horizontal="left" indent="1"/>
    </xf>
    <xf numFmtId="0" fontId="53" fillId="6" borderId="24" xfId="0" applyFont="1" applyFill="1" applyBorder="1"/>
    <xf numFmtId="166" fontId="52" fillId="6" borderId="14" xfId="32" applyNumberFormat="1" applyFont="1" applyFill="1" applyBorder="1"/>
    <xf numFmtId="9" fontId="54" fillId="7" borderId="15" xfId="45" applyFont="1" applyFill="1" applyBorder="1"/>
    <xf numFmtId="9" fontId="54" fillId="7" borderId="14" xfId="45" applyFont="1" applyFill="1" applyBorder="1"/>
    <xf numFmtId="166" fontId="12" fillId="2" borderId="6" xfId="32" applyNumberFormat="1" applyFont="1" applyFill="1" applyBorder="1"/>
    <xf numFmtId="0" fontId="52" fillId="6" borderId="25" xfId="0" applyFont="1" applyFill="1" applyBorder="1" applyAlignment="1">
      <alignment horizontal="center"/>
    </xf>
    <xf numFmtId="0" fontId="3" fillId="0" borderId="27" xfId="0" applyFont="1" applyBorder="1" applyAlignment="1">
      <alignment horizontal="center"/>
    </xf>
    <xf numFmtId="0" fontId="55" fillId="2" borderId="26" xfId="0" applyFont="1" applyFill="1" applyBorder="1" applyAlignment="1">
      <alignment horizontal="center"/>
    </xf>
    <xf numFmtId="1" fontId="3" fillId="0" borderId="5" xfId="0" applyNumberFormat="1" applyFont="1" applyBorder="1" applyAlignment="1">
      <alignment horizontal="center"/>
    </xf>
    <xf numFmtId="0" fontId="40" fillId="3" borderId="28" xfId="0" applyFont="1" applyFill="1" applyBorder="1" applyAlignment="1">
      <alignment horizontal="center"/>
    </xf>
    <xf numFmtId="0" fontId="40" fillId="3" borderId="29" xfId="0" applyFont="1" applyFill="1" applyBorder="1" applyAlignment="1">
      <alignment horizontal="center"/>
    </xf>
    <xf numFmtId="0" fontId="40" fillId="0" borderId="30" xfId="0" applyFont="1" applyBorder="1" applyAlignment="1">
      <alignment horizontal="center"/>
    </xf>
    <xf numFmtId="0" fontId="40" fillId="0" borderId="29" xfId="0" applyFont="1" applyBorder="1" applyAlignment="1">
      <alignment horizontal="center"/>
    </xf>
    <xf numFmtId="0" fontId="40" fillId="3" borderId="30" xfId="0" applyFont="1" applyFill="1" applyBorder="1" applyAlignment="1">
      <alignment horizontal="center"/>
    </xf>
    <xf numFmtId="0" fontId="40" fillId="4" borderId="26" xfId="0" applyFont="1" applyFill="1" applyBorder="1" applyAlignment="1">
      <alignment horizontal="center"/>
    </xf>
    <xf numFmtId="0" fontId="12" fillId="2" borderId="15" xfId="0" applyFont="1" applyFill="1" applyBorder="1" applyAlignment="1">
      <alignment horizontal="right" indent="2"/>
    </xf>
    <xf numFmtId="0" fontId="12" fillId="2" borderId="15" xfId="0" applyFont="1" applyFill="1" applyBorder="1" applyAlignment="1">
      <alignment horizontal="left" indent="1"/>
    </xf>
    <xf numFmtId="0" fontId="12" fillId="2" borderId="15" xfId="0" applyFont="1" applyFill="1" applyBorder="1" applyAlignment="1">
      <alignment horizontal="right" indent="1"/>
    </xf>
    <xf numFmtId="166" fontId="4" fillId="2" borderId="12" xfId="32" applyNumberFormat="1" applyFont="1" applyFill="1" applyBorder="1"/>
    <xf numFmtId="167" fontId="2" fillId="2" borderId="10" xfId="45" applyNumberFormat="1" applyFont="1" applyFill="1" applyBorder="1"/>
    <xf numFmtId="0" fontId="56" fillId="0" borderId="0" xfId="0" applyFont="1"/>
    <xf numFmtId="0" fontId="57" fillId="0" borderId="0" xfId="0" applyFont="1"/>
    <xf numFmtId="166" fontId="2" fillId="0" borderId="34" xfId="32" applyNumberFormat="1" applyFont="1" applyBorder="1" applyAlignment="1">
      <alignment horizontal="center"/>
    </xf>
    <xf numFmtId="166" fontId="0" fillId="0" borderId="0" xfId="0" applyNumberFormat="1"/>
    <xf numFmtId="166" fontId="2" fillId="38" borderId="14" xfId="32" applyNumberFormat="1" applyFont="1" applyFill="1" applyBorder="1"/>
    <xf numFmtId="166" fontId="2" fillId="39" borderId="35" xfId="32" applyNumberFormat="1" applyFont="1" applyFill="1" applyBorder="1"/>
    <xf numFmtId="166" fontId="36" fillId="39" borderId="35" xfId="32" applyNumberFormat="1" applyFont="1" applyFill="1" applyBorder="1"/>
    <xf numFmtId="166" fontId="94" fillId="40" borderId="12" xfId="32" applyNumberFormat="1" applyFont="1" applyFill="1" applyBorder="1"/>
    <xf numFmtId="166" fontId="93" fillId="40" borderId="12" xfId="32" applyNumberFormat="1" applyFont="1" applyFill="1" applyBorder="1"/>
    <xf numFmtId="166" fontId="96" fillId="40" borderId="12" xfId="32" applyNumberFormat="1" applyFont="1" applyFill="1" applyBorder="1"/>
    <xf numFmtId="166" fontId="10" fillId="41" borderId="12" xfId="32" applyNumberFormat="1" applyFont="1" applyFill="1" applyBorder="1"/>
    <xf numFmtId="166" fontId="32" fillId="41" borderId="6" xfId="32" applyNumberFormat="1" applyFont="1" applyFill="1" applyBorder="1"/>
    <xf numFmtId="166" fontId="32" fillId="41" borderId="5" xfId="32" applyNumberFormat="1" applyFont="1" applyFill="1" applyBorder="1"/>
    <xf numFmtId="166" fontId="32" fillId="41" borderId="10" xfId="32" applyNumberFormat="1" applyFont="1" applyFill="1" applyBorder="1"/>
    <xf numFmtId="166" fontId="4" fillId="41" borderId="12" xfId="32" applyNumberFormat="1" applyFont="1" applyFill="1" applyBorder="1"/>
    <xf numFmtId="166" fontId="6" fillId="41" borderId="12"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10"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1" fillId="41" borderId="6" xfId="32" applyNumberFormat="1" applyFont="1" applyFill="1" applyBorder="1"/>
    <xf numFmtId="166" fontId="3" fillId="41" borderId="1" xfId="32" applyNumberFormat="1" applyFont="1" applyFill="1" applyBorder="1"/>
    <xf numFmtId="166" fontId="2" fillId="41" borderId="12" xfId="32" applyNumberFormat="1" applyFont="1" applyFill="1" applyBorder="1"/>
    <xf numFmtId="166" fontId="17" fillId="41" borderId="1" xfId="32" applyNumberFormat="1" applyFont="1" applyFill="1" applyBorder="1"/>
    <xf numFmtId="166" fontId="17"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9" xfId="32" applyNumberFormat="1" applyFont="1" applyFill="1" applyBorder="1"/>
    <xf numFmtId="166" fontId="3" fillId="41" borderId="12" xfId="32" applyNumberFormat="1" applyFont="1" applyFill="1" applyBorder="1"/>
    <xf numFmtId="1" fontId="3" fillId="41" borderId="1" xfId="0" applyNumberFormat="1" applyFont="1" applyFill="1" applyBorder="1"/>
    <xf numFmtId="166" fontId="9" fillId="41" borderId="12" xfId="32" applyNumberFormat="1" applyFont="1" applyFill="1" applyBorder="1"/>
    <xf numFmtId="0" fontId="2" fillId="41" borderId="35" xfId="0" applyFont="1" applyFill="1" applyBorder="1" applyAlignment="1">
      <alignment horizontal="left" wrapText="1" indent="1"/>
    </xf>
    <xf numFmtId="0" fontId="2" fillId="40" borderId="25" xfId="0" applyFont="1" applyFill="1" applyBorder="1"/>
    <xf numFmtId="166" fontId="93" fillId="40" borderId="11" xfId="32" applyNumberFormat="1" applyFont="1" applyFill="1" applyBorder="1"/>
    <xf numFmtId="0" fontId="53" fillId="40" borderId="24" xfId="0" applyFont="1" applyFill="1" applyBorder="1"/>
    <xf numFmtId="166" fontId="53" fillId="40" borderId="0" xfId="32" applyNumberFormat="1" applyFont="1" applyFill="1" applyAlignment="1">
      <alignment horizontal="center"/>
    </xf>
    <xf numFmtId="166" fontId="52" fillId="40" borderId="0" xfId="0" applyNumberFormat="1" applyFont="1" applyFill="1" applyAlignment="1">
      <alignment horizontal="center" vertical="center" wrapText="1"/>
    </xf>
    <xf numFmtId="1" fontId="52" fillId="40" borderId="20" xfId="0" applyNumberFormat="1" applyFont="1" applyFill="1" applyBorder="1" applyAlignment="1">
      <alignment horizontal="center"/>
    </xf>
    <xf numFmtId="0" fontId="52" fillId="40" borderId="25" xfId="0" applyFont="1" applyFill="1" applyBorder="1" applyAlignment="1">
      <alignment horizontal="center"/>
    </xf>
    <xf numFmtId="0" fontId="53" fillId="40" borderId="0" xfId="0" applyFont="1" applyFill="1" applyAlignment="1">
      <alignment horizontal="center"/>
    </xf>
    <xf numFmtId="1" fontId="52" fillId="40" borderId="0" xfId="0" applyNumberFormat="1" applyFont="1" applyFill="1" applyAlignment="1">
      <alignment horizontal="center"/>
    </xf>
    <xf numFmtId="0" fontId="52" fillId="40" borderId="0" xfId="0" applyFont="1" applyFill="1" applyAlignment="1">
      <alignment horizontal="center"/>
    </xf>
    <xf numFmtId="0" fontId="58" fillId="40" borderId="0" xfId="0" applyFont="1" applyFill="1" applyAlignment="1">
      <alignment horizontal="center"/>
    </xf>
    <xf numFmtId="0" fontId="34" fillId="40" borderId="0" xfId="0" applyFont="1" applyFill="1" applyAlignment="1">
      <alignment horizontal="center"/>
    </xf>
    <xf numFmtId="0" fontId="59" fillId="40" borderId="24" xfId="0" applyFont="1" applyFill="1" applyBorder="1"/>
    <xf numFmtId="0" fontId="59" fillId="40" borderId="24" xfId="0" applyFont="1" applyFill="1" applyBorder="1" applyAlignment="1">
      <alignment horizontal="left" indent="1"/>
    </xf>
    <xf numFmtId="166" fontId="59" fillId="40" borderId="24" xfId="32" applyNumberFormat="1" applyFont="1" applyFill="1" applyBorder="1"/>
    <xf numFmtId="3" fontId="0" fillId="0" borderId="0" xfId="0" applyNumberFormat="1"/>
    <xf numFmtId="165" fontId="75" fillId="0" borderId="0" xfId="32" applyFont="1"/>
    <xf numFmtId="9" fontId="39" fillId="0" borderId="0" xfId="45" applyFont="1"/>
    <xf numFmtId="9" fontId="94" fillId="40" borderId="0" xfId="45" applyFont="1" applyFill="1" applyAlignment="1">
      <alignment horizontal="center"/>
    </xf>
    <xf numFmtId="0" fontId="2" fillId="41" borderId="15" xfId="0" applyFont="1" applyFill="1" applyBorder="1" applyAlignment="1">
      <alignment horizontal="left" wrapText="1" indent="1"/>
    </xf>
    <xf numFmtId="166" fontId="2" fillId="38" borderId="25" xfId="32" applyNumberFormat="1" applyFont="1" applyFill="1" applyBorder="1"/>
    <xf numFmtId="9" fontId="75" fillId="0" borderId="0" xfId="45" applyFont="1"/>
    <xf numFmtId="167" fontId="75" fillId="0" borderId="0" xfId="45" applyNumberFormat="1" applyFont="1"/>
    <xf numFmtId="165" fontId="0" fillId="0" borderId="0" xfId="0" applyNumberFormat="1"/>
    <xf numFmtId="166" fontId="2" fillId="0" borderId="15" xfId="0" applyNumberFormat="1" applyFont="1" applyBorder="1"/>
    <xf numFmtId="166" fontId="2" fillId="0" borderId="39" xfId="0" applyNumberFormat="1" applyFont="1" applyBorder="1"/>
    <xf numFmtId="166" fontId="2" fillId="2" borderId="15" xfId="32" applyNumberFormat="1" applyFont="1" applyFill="1" applyBorder="1"/>
    <xf numFmtId="166" fontId="2" fillId="0" borderId="15" xfId="32" applyNumberFormat="1" applyFont="1" applyBorder="1"/>
    <xf numFmtId="166" fontId="3" fillId="41" borderId="15" xfId="32" applyNumberFormat="1" applyFont="1" applyFill="1" applyBorder="1"/>
    <xf numFmtId="165" fontId="93" fillId="40" borderId="26" xfId="32" applyFont="1" applyFill="1" applyBorder="1"/>
    <xf numFmtId="165" fontId="93" fillId="40" borderId="38" xfId="32" applyFont="1" applyFill="1" applyBorder="1"/>
    <xf numFmtId="166" fontId="2" fillId="0" borderId="23" xfId="0" applyNumberFormat="1" applyFont="1" applyBorder="1"/>
    <xf numFmtId="166" fontId="6" fillId="41" borderId="10" xfId="32" applyNumberFormat="1" applyFont="1" applyFill="1" applyBorder="1"/>
    <xf numFmtId="9" fontId="38" fillId="0" borderId="15" xfId="45" applyFont="1" applyBorder="1" applyAlignment="1">
      <alignment horizontal="center"/>
    </xf>
    <xf numFmtId="0" fontId="4" fillId="0" borderId="15" xfId="0" applyFont="1" applyBorder="1" applyAlignment="1">
      <alignment horizontal="center"/>
    </xf>
    <xf numFmtId="9" fontId="3" fillId="41" borderId="15" xfId="45" applyFont="1" applyFill="1" applyBorder="1" applyAlignment="1">
      <alignment horizontal="center"/>
    </xf>
    <xf numFmtId="166" fontId="97" fillId="42" borderId="14" xfId="32" applyNumberFormat="1" applyFont="1" applyFill="1" applyBorder="1"/>
    <xf numFmtId="9" fontId="97" fillId="42" borderId="24" xfId="45" applyFont="1" applyFill="1" applyBorder="1" applyAlignment="1">
      <alignment horizontal="center"/>
    </xf>
    <xf numFmtId="9" fontId="98" fillId="42" borderId="14" xfId="45" applyFont="1" applyFill="1" applyBorder="1" applyAlignment="1">
      <alignment horizontal="center"/>
    </xf>
    <xf numFmtId="9" fontId="98" fillId="42" borderId="15" xfId="45" applyFont="1" applyFill="1" applyBorder="1" applyAlignment="1">
      <alignment horizontal="center"/>
    </xf>
    <xf numFmtId="9" fontId="68" fillId="2" borderId="23" xfId="45" applyFont="1" applyFill="1" applyBorder="1" applyAlignment="1">
      <alignment horizontal="center"/>
    </xf>
    <xf numFmtId="0" fontId="99" fillId="0" borderId="15" xfId="40" applyFont="1" applyBorder="1"/>
    <xf numFmtId="170" fontId="99" fillId="0" borderId="15" xfId="40" applyNumberFormat="1" applyFont="1" applyBorder="1"/>
    <xf numFmtId="170" fontId="99" fillId="0" borderId="16" xfId="40" applyNumberFormat="1" applyFont="1" applyBorder="1"/>
    <xf numFmtId="170" fontId="100" fillId="0" borderId="14" xfId="40" applyNumberFormat="1" applyFont="1" applyBorder="1"/>
    <xf numFmtId="9" fontId="100" fillId="0" borderId="14" xfId="45" applyFont="1" applyBorder="1"/>
    <xf numFmtId="0" fontId="89" fillId="0" borderId="15" xfId="0" applyFont="1" applyBorder="1"/>
    <xf numFmtId="165" fontId="89" fillId="0" borderId="15" xfId="32" applyFont="1" applyBorder="1"/>
    <xf numFmtId="9" fontId="89" fillId="0" borderId="15" xfId="45" applyFont="1" applyBorder="1"/>
    <xf numFmtId="9" fontId="89" fillId="0" borderId="16" xfId="45" applyFont="1" applyBorder="1"/>
    <xf numFmtId="165" fontId="89" fillId="0" borderId="16" xfId="0" applyNumberFormat="1" applyFont="1" applyBorder="1"/>
    <xf numFmtId="0" fontId="89" fillId="0" borderId="4" xfId="0" applyFont="1" applyBorder="1" applyAlignment="1">
      <alignment horizontal="center"/>
    </xf>
    <xf numFmtId="0" fontId="89" fillId="0" borderId="4" xfId="0" applyFont="1" applyBorder="1"/>
    <xf numFmtId="9" fontId="89" fillId="0" borderId="0" xfId="45" applyFont="1" applyAlignment="1">
      <alignment horizontal="left"/>
    </xf>
    <xf numFmtId="170" fontId="100" fillId="0" borderId="26" xfId="40" applyNumberFormat="1" applyFont="1" applyBorder="1"/>
    <xf numFmtId="167" fontId="89" fillId="0" borderId="15" xfId="45" applyNumberFormat="1" applyFont="1" applyBorder="1"/>
    <xf numFmtId="0" fontId="89" fillId="0" borderId="15" xfId="0" applyFont="1" applyBorder="1" applyAlignment="1">
      <alignment horizontal="right"/>
    </xf>
    <xf numFmtId="170" fontId="100" fillId="0" borderId="0" xfId="40" applyNumberFormat="1" applyFont="1"/>
    <xf numFmtId="9" fontId="100" fillId="0" borderId="0" xfId="45" applyFont="1"/>
    <xf numFmtId="49" fontId="3" fillId="0" borderId="10" xfId="0" applyNumberFormat="1" applyFont="1" applyBorder="1" applyAlignment="1">
      <alignment horizontal="center"/>
    </xf>
    <xf numFmtId="49" fontId="5" fillId="41" borderId="10" xfId="0" applyNumberFormat="1" applyFont="1" applyFill="1" applyBorder="1" applyAlignment="1">
      <alignment horizontal="right"/>
    </xf>
    <xf numFmtId="49" fontId="7" fillId="0" borderId="10" xfId="0" applyNumberFormat="1" applyFont="1" applyBorder="1" applyAlignment="1">
      <alignment horizontal="right"/>
    </xf>
    <xf numFmtId="49" fontId="5" fillId="41" borderId="9" xfId="0" applyNumberFormat="1" applyFont="1" applyFill="1" applyBorder="1" applyAlignment="1">
      <alignment horizontal="right"/>
    </xf>
    <xf numFmtId="49" fontId="10" fillId="0" borderId="10" xfId="0" applyNumberFormat="1" applyFont="1" applyBorder="1" applyAlignment="1">
      <alignment horizontal="right"/>
    </xf>
    <xf numFmtId="49" fontId="10" fillId="0" borderId="0" xfId="0" applyNumberFormat="1" applyFont="1" applyAlignment="1">
      <alignment horizontal="right"/>
    </xf>
    <xf numFmtId="49" fontId="2" fillId="40" borderId="20" xfId="0" applyNumberFormat="1" applyFont="1" applyFill="1" applyBorder="1" applyAlignment="1">
      <alignment horizontal="left"/>
    </xf>
    <xf numFmtId="49" fontId="2" fillId="0" borderId="0" xfId="0" applyNumberFormat="1" applyFont="1"/>
    <xf numFmtId="166" fontId="91" fillId="40" borderId="15" xfId="32" applyNumberFormat="1" applyFont="1" applyFill="1" applyBorder="1"/>
    <xf numFmtId="166" fontId="93" fillId="40" borderId="25" xfId="32" applyNumberFormat="1" applyFont="1" applyFill="1" applyBorder="1"/>
    <xf numFmtId="166" fontId="36" fillId="39" borderId="15" xfId="32" applyNumberFormat="1" applyFont="1" applyFill="1" applyBorder="1"/>
    <xf numFmtId="0" fontId="12" fillId="3" borderId="15" xfId="0" applyFont="1" applyFill="1" applyBorder="1"/>
    <xf numFmtId="0" fontId="2" fillId="2" borderId="15" xfId="0" applyFont="1" applyFill="1" applyBorder="1"/>
    <xf numFmtId="0" fontId="12" fillId="2" borderId="15" xfId="0" applyFont="1" applyFill="1" applyBorder="1"/>
    <xf numFmtId="166" fontId="2" fillId="4" borderId="15" xfId="32" applyNumberFormat="1" applyFont="1" applyFill="1" applyBorder="1"/>
    <xf numFmtId="166" fontId="2" fillId="39" borderId="15" xfId="32" applyNumberFormat="1" applyFont="1" applyFill="1" applyBorder="1"/>
    <xf numFmtId="165" fontId="2" fillId="2" borderId="15" xfId="32" applyFont="1" applyFill="1" applyBorder="1"/>
    <xf numFmtId="166" fontId="12" fillId="3" borderId="15" xfId="32" applyNumberFormat="1" applyFont="1" applyFill="1" applyBorder="1"/>
    <xf numFmtId="166" fontId="2" fillId="41" borderId="15" xfId="32" applyNumberFormat="1" applyFont="1" applyFill="1" applyBorder="1"/>
    <xf numFmtId="0" fontId="23" fillId="40" borderId="15" xfId="0" applyFont="1" applyFill="1" applyBorder="1" applyAlignment="1">
      <alignment horizontal="center"/>
    </xf>
    <xf numFmtId="0" fontId="23" fillId="40" borderId="15" xfId="0" applyFont="1" applyFill="1" applyBorder="1" applyAlignment="1">
      <alignment horizontal="left" indent="1"/>
    </xf>
    <xf numFmtId="166" fontId="23" fillId="40" borderId="15" xfId="32" applyNumberFormat="1" applyFont="1" applyFill="1" applyBorder="1"/>
    <xf numFmtId="9" fontId="23" fillId="40" borderId="15" xfId="45" applyFont="1" applyFill="1" applyBorder="1" applyAlignment="1">
      <alignment horizontal="center"/>
    </xf>
    <xf numFmtId="0" fontId="17" fillId="2" borderId="15" xfId="0" applyFont="1" applyFill="1" applyBorder="1" applyAlignment="1">
      <alignment horizontal="right"/>
    </xf>
    <xf numFmtId="0" fontId="17" fillId="2" borderId="15" xfId="0" applyFont="1" applyFill="1" applyBorder="1" applyAlignment="1">
      <alignment horizontal="left" indent="1"/>
    </xf>
    <xf numFmtId="166" fontId="17" fillId="2" borderId="15" xfId="32" applyNumberFormat="1" applyFont="1" applyFill="1" applyBorder="1"/>
    <xf numFmtId="166" fontId="23" fillId="40" borderId="15" xfId="32" applyNumberFormat="1" applyFont="1" applyFill="1" applyBorder="1" applyAlignment="1">
      <alignment horizontal="center"/>
    </xf>
    <xf numFmtId="0" fontId="12" fillId="2" borderId="15" xfId="0" applyFont="1" applyFill="1" applyBorder="1" applyAlignment="1">
      <alignment horizontal="left" wrapText="1" indent="1"/>
    </xf>
    <xf numFmtId="1" fontId="23" fillId="40" borderId="20" xfId="0" applyNumberFormat="1" applyFont="1" applyFill="1" applyBorder="1" applyAlignment="1">
      <alignment horizontal="center" vertical="center"/>
    </xf>
    <xf numFmtId="0" fontId="23" fillId="40" borderId="25" xfId="0" applyFont="1" applyFill="1" applyBorder="1" applyAlignment="1">
      <alignment horizontal="center" vertical="center"/>
    </xf>
    <xf numFmtId="0" fontId="89" fillId="0" borderId="0" xfId="0" applyFont="1" applyAlignment="1">
      <alignment horizontal="center"/>
    </xf>
    <xf numFmtId="0" fontId="12" fillId="2" borderId="10" xfId="0" applyFont="1" applyFill="1" applyBorder="1"/>
    <xf numFmtId="0" fontId="12" fillId="2" borderId="35" xfId="0" applyFont="1" applyFill="1" applyBorder="1"/>
    <xf numFmtId="1" fontId="23" fillId="40" borderId="14" xfId="0" applyNumberFormat="1" applyFont="1" applyFill="1" applyBorder="1" applyAlignment="1">
      <alignment horizontal="center"/>
    </xf>
    <xf numFmtId="0" fontId="23" fillId="40" borderId="14" xfId="0" applyFont="1" applyFill="1" applyBorder="1" applyAlignment="1">
      <alignment horizontal="center"/>
    </xf>
    <xf numFmtId="0" fontId="23" fillId="40" borderId="26" xfId="0" applyFont="1" applyFill="1" applyBorder="1" applyAlignment="1">
      <alignment horizontal="center"/>
    </xf>
    <xf numFmtId="0" fontId="17" fillId="2" borderId="40" xfId="0" applyFont="1" applyFill="1" applyBorder="1" applyAlignment="1">
      <alignment horizontal="right"/>
    </xf>
    <xf numFmtId="166" fontId="17" fillId="2" borderId="41" xfId="32" applyNumberFormat="1" applyFont="1" applyFill="1" applyBorder="1" applyAlignment="1">
      <alignment horizontal="left" indent="1"/>
    </xf>
    <xf numFmtId="0" fontId="17" fillId="2" borderId="42" xfId="0" applyFont="1" applyFill="1" applyBorder="1" applyAlignment="1">
      <alignment horizontal="right"/>
    </xf>
    <xf numFmtId="166" fontId="17" fillId="2" borderId="43" xfId="32" applyNumberFormat="1" applyFont="1" applyFill="1" applyBorder="1" applyAlignment="1">
      <alignment horizontal="left" indent="1"/>
    </xf>
    <xf numFmtId="166" fontId="101" fillId="0" borderId="0" xfId="0" applyNumberFormat="1" applyFont="1"/>
    <xf numFmtId="9" fontId="101" fillId="0" borderId="0" xfId="45" applyFont="1"/>
    <xf numFmtId="166" fontId="72" fillId="0" borderId="0" xfId="0" applyNumberFormat="1" applyFont="1"/>
    <xf numFmtId="166" fontId="58" fillId="0" borderId="0" xfId="0" applyNumberFormat="1" applyFont="1"/>
    <xf numFmtId="0" fontId="101" fillId="0" borderId="0" xfId="0" applyFont="1"/>
    <xf numFmtId="9" fontId="17" fillId="2" borderId="15" xfId="45" applyFont="1" applyFill="1" applyBorder="1" applyAlignment="1">
      <alignment horizontal="center"/>
    </xf>
    <xf numFmtId="0" fontId="17" fillId="2" borderId="10" xfId="0" applyFont="1" applyFill="1" applyBorder="1" applyAlignment="1">
      <alignment horizontal="right"/>
    </xf>
    <xf numFmtId="0" fontId="17" fillId="2" borderId="0" xfId="0" applyFont="1" applyFill="1" applyAlignment="1">
      <alignment horizontal="right"/>
    </xf>
    <xf numFmtId="0" fontId="102" fillId="2" borderId="0" xfId="0" applyFont="1" applyFill="1" applyAlignment="1">
      <alignment horizontal="right"/>
    </xf>
    <xf numFmtId="0" fontId="102" fillId="2" borderId="0" xfId="0" applyFont="1" applyFill="1" applyAlignment="1">
      <alignment horizontal="left" indent="1"/>
    </xf>
    <xf numFmtId="166" fontId="102" fillId="2" borderId="0" xfId="32" applyNumberFormat="1" applyFont="1" applyFill="1"/>
    <xf numFmtId="9" fontId="23" fillId="40" borderId="22" xfId="0" applyNumberFormat="1" applyFont="1" applyFill="1" applyBorder="1" applyAlignment="1">
      <alignment horizontal="center"/>
    </xf>
    <xf numFmtId="9" fontId="102" fillId="40" borderId="22" xfId="0" applyNumberFormat="1" applyFont="1" applyFill="1" applyBorder="1" applyAlignment="1">
      <alignment horizontal="center"/>
    </xf>
    <xf numFmtId="166" fontId="12" fillId="2" borderId="0" xfId="32" applyNumberFormat="1" applyFont="1" applyFill="1"/>
    <xf numFmtId="165" fontId="103" fillId="0" borderId="4" xfId="32" applyFont="1" applyBorder="1"/>
    <xf numFmtId="0" fontId="103" fillId="0" borderId="15" xfId="0" applyFont="1" applyBorder="1"/>
    <xf numFmtId="165" fontId="103" fillId="0" borderId="15" xfId="32" applyFont="1" applyBorder="1"/>
    <xf numFmtId="9" fontId="103" fillId="0" borderId="15" xfId="45" applyFont="1" applyBorder="1" applyAlignment="1">
      <alignment horizontal="center" vertical="center"/>
    </xf>
    <xf numFmtId="9" fontId="103" fillId="0" borderId="45" xfId="45" applyFont="1" applyBorder="1" applyAlignment="1">
      <alignment horizontal="center" vertical="center"/>
    </xf>
    <xf numFmtId="0" fontId="103" fillId="0" borderId="46" xfId="0" applyFont="1" applyBorder="1"/>
    <xf numFmtId="165" fontId="103" fillId="0" borderId="46" xfId="32" applyFont="1" applyBorder="1"/>
    <xf numFmtId="0" fontId="103" fillId="0" borderId="36" xfId="0" applyFont="1" applyBorder="1"/>
    <xf numFmtId="0" fontId="103" fillId="0" borderId="0" xfId="0" applyFont="1"/>
    <xf numFmtId="165" fontId="103" fillId="0" borderId="41" xfId="32" applyFont="1" applyBorder="1"/>
    <xf numFmtId="165" fontId="103" fillId="0" borderId="43" xfId="32" applyFont="1" applyBorder="1"/>
    <xf numFmtId="9" fontId="103" fillId="0" borderId="46" xfId="45" applyFont="1" applyBorder="1" applyAlignment="1">
      <alignment horizontal="center" vertical="center"/>
    </xf>
    <xf numFmtId="0" fontId="103" fillId="0" borderId="21" xfId="0" applyFont="1" applyBorder="1"/>
    <xf numFmtId="165" fontId="103" fillId="0" borderId="47" xfId="32" applyFont="1" applyBorder="1"/>
    <xf numFmtId="165" fontId="103" fillId="0" borderId="16" xfId="32" applyFont="1" applyBorder="1"/>
    <xf numFmtId="9" fontId="103" fillId="0" borderId="16" xfId="45" applyFont="1" applyBorder="1" applyAlignment="1">
      <alignment horizontal="center" vertical="center"/>
    </xf>
    <xf numFmtId="0" fontId="0" fillId="0" borderId="15" xfId="0" applyBorder="1"/>
    <xf numFmtId="165" fontId="103" fillId="0" borderId="6" xfId="32" applyFont="1" applyBorder="1"/>
    <xf numFmtId="165" fontId="103" fillId="0" borderId="3" xfId="32" applyFont="1" applyBorder="1"/>
    <xf numFmtId="9" fontId="103" fillId="0" borderId="3" xfId="45" applyFont="1" applyBorder="1" applyAlignment="1">
      <alignment horizontal="center" vertical="center"/>
    </xf>
    <xf numFmtId="0" fontId="0" fillId="0" borderId="40" xfId="0" applyBorder="1" applyAlignment="1">
      <alignment horizontal="left"/>
    </xf>
    <xf numFmtId="0" fontId="103" fillId="0" borderId="40" xfId="0" applyFont="1" applyBorder="1"/>
    <xf numFmtId="0" fontId="103" fillId="0" borderId="40" xfId="0" applyFont="1" applyBorder="1" applyAlignment="1">
      <alignment horizontal="left"/>
    </xf>
    <xf numFmtId="0" fontId="103" fillId="0" borderId="42" xfId="0" applyFont="1" applyBorder="1"/>
    <xf numFmtId="165" fontId="104" fillId="41" borderId="28" xfId="32" applyFont="1" applyFill="1" applyBorder="1" applyAlignment="1">
      <alignment horizontal="center" vertical="center" wrapText="1"/>
    </xf>
    <xf numFmtId="0" fontId="104" fillId="41" borderId="26" xfId="0" applyFont="1" applyFill="1" applyBorder="1" applyAlignment="1">
      <alignment horizontal="center" vertical="center" wrapText="1"/>
    </xf>
    <xf numFmtId="165" fontId="104" fillId="45" borderId="26" xfId="33" applyFont="1" applyFill="1" applyBorder="1" applyAlignment="1">
      <alignment horizontal="center" vertical="center" wrapText="1"/>
    </xf>
    <xf numFmtId="0" fontId="104" fillId="45" borderId="26" xfId="0" applyFont="1" applyFill="1" applyBorder="1" applyAlignment="1">
      <alignment horizontal="center" vertical="center" wrapText="1"/>
    </xf>
    <xf numFmtId="165" fontId="104" fillId="46" borderId="26" xfId="32" applyFont="1" applyFill="1" applyBorder="1" applyAlignment="1">
      <alignment horizontal="center" vertical="center" wrapText="1"/>
    </xf>
    <xf numFmtId="0" fontId="104" fillId="46" borderId="26" xfId="0" applyFont="1" applyFill="1" applyBorder="1" applyAlignment="1">
      <alignment horizontal="center" vertical="center" wrapText="1"/>
    </xf>
    <xf numFmtId="0" fontId="12" fillId="2" borderId="15" xfId="0" applyFont="1" applyFill="1" applyBorder="1" applyAlignment="1">
      <alignment horizontal="center" vertical="center"/>
    </xf>
    <xf numFmtId="49" fontId="2" fillId="41" borderId="10" xfId="0" applyNumberFormat="1" applyFont="1" applyFill="1" applyBorder="1" applyAlignment="1">
      <alignment horizontal="right"/>
    </xf>
    <xf numFmtId="0" fontId="73" fillId="40" borderId="24" xfId="0" applyFont="1" applyFill="1" applyBorder="1" applyAlignment="1">
      <alignment horizontal="left" indent="1"/>
    </xf>
    <xf numFmtId="166" fontId="73" fillId="40" borderId="24" xfId="32" applyNumberFormat="1" applyFont="1" applyFill="1" applyBorder="1"/>
    <xf numFmtId="0" fontId="73" fillId="40" borderId="24" xfId="0" applyFont="1" applyFill="1" applyBorder="1"/>
    <xf numFmtId="166" fontId="73" fillId="40" borderId="24" xfId="0" applyNumberFormat="1" applyFont="1" applyFill="1" applyBorder="1"/>
    <xf numFmtId="165" fontId="103" fillId="0" borderId="15" xfId="33" applyFont="1" applyBorder="1"/>
    <xf numFmtId="9" fontId="103" fillId="0" borderId="15" xfId="46" applyFont="1" applyBorder="1" applyAlignment="1">
      <alignment horizontal="center" vertical="center"/>
    </xf>
    <xf numFmtId="165" fontId="103" fillId="0" borderId="46" xfId="33" applyFont="1" applyBorder="1"/>
    <xf numFmtId="9" fontId="103" fillId="0" borderId="46" xfId="46" applyFont="1" applyBorder="1" applyAlignment="1">
      <alignment horizontal="center" vertical="center"/>
    </xf>
    <xf numFmtId="165" fontId="12" fillId="3" borderId="15" xfId="32" applyFont="1" applyFill="1" applyBorder="1"/>
    <xf numFmtId="165" fontId="12" fillId="3" borderId="5" xfId="32" applyFont="1" applyFill="1" applyBorder="1"/>
    <xf numFmtId="166" fontId="93" fillId="40" borderId="20" xfId="32" applyNumberFormat="1" applyFont="1" applyFill="1" applyBorder="1"/>
    <xf numFmtId="0" fontId="0" fillId="0" borderId="0" xfId="0" applyAlignment="1">
      <alignment horizontal="center"/>
    </xf>
    <xf numFmtId="167" fontId="2" fillId="0" borderId="0" xfId="45" applyNumberFormat="1" applyFont="1"/>
    <xf numFmtId="167" fontId="3" fillId="2" borderId="15" xfId="45" applyNumberFormat="1" applyFont="1" applyFill="1" applyBorder="1"/>
    <xf numFmtId="167" fontId="96" fillId="40" borderId="49" xfId="45" applyNumberFormat="1" applyFont="1" applyFill="1" applyBorder="1"/>
    <xf numFmtId="167" fontId="4" fillId="41" borderId="10" xfId="45" applyNumberFormat="1" applyFont="1" applyFill="1" applyBorder="1"/>
    <xf numFmtId="167" fontId="9" fillId="41" borderId="10" xfId="45" applyNumberFormat="1" applyFont="1" applyFill="1" applyBorder="1"/>
    <xf numFmtId="167" fontId="6" fillId="2" borderId="10" xfId="45" applyNumberFormat="1" applyFont="1" applyFill="1" applyBorder="1"/>
    <xf numFmtId="167" fontId="4" fillId="2" borderId="10" xfId="45" applyNumberFormat="1" applyFont="1" applyFill="1" applyBorder="1"/>
    <xf numFmtId="167" fontId="3" fillId="41" borderId="10" xfId="45" applyNumberFormat="1" applyFont="1" applyFill="1" applyBorder="1"/>
    <xf numFmtId="167" fontId="6" fillId="2" borderId="15" xfId="45" applyNumberFormat="1" applyFont="1" applyFill="1" applyBorder="1" applyAlignment="1">
      <alignment horizontal="center"/>
    </xf>
    <xf numFmtId="167" fontId="6" fillId="2" borderId="15" xfId="45" applyNumberFormat="1" applyFont="1" applyFill="1" applyBorder="1"/>
    <xf numFmtId="0" fontId="12" fillId="2" borderId="0" xfId="0" applyFont="1" applyFill="1" applyAlignment="1">
      <alignment horizontal="center"/>
    </xf>
    <xf numFmtId="9" fontId="12" fillId="2" borderId="15" xfId="45" applyFont="1" applyFill="1" applyBorder="1" applyAlignment="1">
      <alignment horizontal="center"/>
    </xf>
    <xf numFmtId="0" fontId="12" fillId="2" borderId="0" xfId="0" applyFont="1" applyFill="1" applyAlignment="1">
      <alignment horizontal="center" vertical="center"/>
    </xf>
    <xf numFmtId="0" fontId="12" fillId="2" borderId="0" xfId="0" applyFont="1" applyFill="1" applyAlignment="1">
      <alignment horizontal="left" wrapText="1" indent="1"/>
    </xf>
    <xf numFmtId="9" fontId="12" fillId="2" borderId="0" xfId="45" applyFont="1" applyFill="1" applyAlignment="1">
      <alignment horizontal="center"/>
    </xf>
    <xf numFmtId="167" fontId="9" fillId="41" borderId="9" xfId="45" applyNumberFormat="1" applyFont="1" applyFill="1" applyBorder="1"/>
    <xf numFmtId="9" fontId="17" fillId="0" borderId="15" xfId="45" applyFont="1" applyBorder="1" applyAlignment="1">
      <alignment horizontal="center"/>
    </xf>
    <xf numFmtId="0" fontId="103" fillId="0" borderId="23" xfId="0" applyFont="1" applyBorder="1"/>
    <xf numFmtId="167" fontId="73" fillId="40" borderId="24" xfId="45" applyNumberFormat="1" applyFont="1" applyFill="1" applyBorder="1"/>
    <xf numFmtId="167" fontId="74" fillId="40" borderId="24" xfId="45" applyNumberFormat="1" applyFont="1" applyFill="1" applyBorder="1" applyAlignment="1">
      <alignment horizontal="center"/>
    </xf>
    <xf numFmtId="167" fontId="59" fillId="40" borderId="24" xfId="45" applyNumberFormat="1" applyFont="1" applyFill="1" applyBorder="1" applyAlignment="1">
      <alignment horizontal="center"/>
    </xf>
    <xf numFmtId="9" fontId="0" fillId="0" borderId="0" xfId="45" applyFont="1"/>
    <xf numFmtId="165" fontId="103" fillId="0" borderId="41" xfId="33" applyFont="1" applyBorder="1"/>
    <xf numFmtId="165" fontId="103" fillId="0" borderId="47" xfId="33" applyFont="1" applyBorder="1"/>
    <xf numFmtId="9" fontId="103" fillId="0" borderId="16" xfId="46" applyFont="1" applyBorder="1" applyAlignment="1">
      <alignment horizontal="center" vertical="center"/>
    </xf>
    <xf numFmtId="165" fontId="103" fillId="0" borderId="3" xfId="33" applyFont="1" applyBorder="1"/>
    <xf numFmtId="9" fontId="103" fillId="0" borderId="3" xfId="46" applyFont="1" applyBorder="1" applyAlignment="1">
      <alignment horizontal="center" vertical="center"/>
    </xf>
    <xf numFmtId="167" fontId="17" fillId="0" borderId="15" xfId="45" applyNumberFormat="1" applyFont="1" applyBorder="1" applyAlignment="1">
      <alignment horizontal="center"/>
    </xf>
    <xf numFmtId="167" fontId="0" fillId="0" borderId="0" xfId="45" applyNumberFormat="1" applyFont="1" applyAlignment="1">
      <alignment horizontal="center"/>
    </xf>
    <xf numFmtId="167" fontId="23" fillId="40" borderId="15" xfId="45" applyNumberFormat="1" applyFont="1" applyFill="1" applyBorder="1" applyAlignment="1">
      <alignment horizontal="center"/>
    </xf>
    <xf numFmtId="167" fontId="12" fillId="2" borderId="15" xfId="45" applyNumberFormat="1" applyFont="1" applyFill="1" applyBorder="1" applyAlignment="1">
      <alignment horizontal="center"/>
    </xf>
    <xf numFmtId="167" fontId="17" fillId="2" borderId="15" xfId="45" applyNumberFormat="1" applyFont="1" applyFill="1" applyBorder="1" applyAlignment="1">
      <alignment horizontal="center"/>
    </xf>
    <xf numFmtId="167" fontId="12" fillId="2" borderId="0" xfId="45" applyNumberFormat="1" applyFont="1" applyFill="1" applyAlignment="1">
      <alignment horizontal="center"/>
    </xf>
    <xf numFmtId="165" fontId="6" fillId="41" borderId="12" xfId="32" applyFont="1" applyFill="1" applyBorder="1"/>
    <xf numFmtId="49" fontId="5" fillId="53" borderId="9" xfId="0" applyNumberFormat="1" applyFont="1" applyFill="1" applyBorder="1" applyAlignment="1">
      <alignment horizontal="right"/>
    </xf>
    <xf numFmtId="0" fontId="6" fillId="53" borderId="1" xfId="0" applyFont="1" applyFill="1" applyBorder="1" applyAlignment="1">
      <alignment horizontal="justify" vertical="justify" wrapText="1"/>
    </xf>
    <xf numFmtId="166" fontId="6" fillId="53" borderId="1" xfId="32" applyNumberFormat="1" applyFont="1" applyFill="1" applyBorder="1"/>
    <xf numFmtId="1" fontId="6" fillId="53" borderId="1" xfId="0" applyNumberFormat="1" applyFont="1" applyFill="1" applyBorder="1"/>
    <xf numFmtId="166" fontId="11" fillId="53" borderId="1" xfId="32" applyNumberFormat="1" applyFont="1" applyFill="1" applyBorder="1"/>
    <xf numFmtId="166" fontId="11" fillId="53" borderId="8" xfId="32" applyNumberFormat="1" applyFont="1" applyFill="1" applyBorder="1"/>
    <xf numFmtId="166" fontId="6" fillId="53" borderId="7" xfId="32" applyNumberFormat="1" applyFont="1" applyFill="1" applyBorder="1"/>
    <xf numFmtId="166" fontId="6" fillId="53" borderId="8" xfId="32" applyNumberFormat="1" applyFont="1" applyFill="1" applyBorder="1"/>
    <xf numFmtId="166" fontId="6" fillId="53" borderId="9" xfId="32" applyNumberFormat="1" applyFont="1" applyFill="1" applyBorder="1"/>
    <xf numFmtId="166" fontId="6" fillId="53" borderId="12" xfId="32" applyNumberFormat="1" applyFont="1" applyFill="1" applyBorder="1"/>
    <xf numFmtId="167" fontId="6" fillId="53" borderId="67" xfId="45" applyNumberFormat="1" applyFont="1" applyFill="1" applyBorder="1"/>
    <xf numFmtId="0" fontId="6" fillId="53" borderId="1" xfId="0" applyFont="1" applyFill="1" applyBorder="1"/>
    <xf numFmtId="167" fontId="6" fillId="53" borderId="9" xfId="45" applyNumberFormat="1" applyFont="1" applyFill="1" applyBorder="1"/>
    <xf numFmtId="49" fontId="5" fillId="53" borderId="10" xfId="0" applyNumberFormat="1" applyFont="1" applyFill="1" applyBorder="1" applyAlignment="1">
      <alignment horizontal="right"/>
    </xf>
    <xf numFmtId="166" fontId="9" fillId="53" borderId="12" xfId="32" applyNumberFormat="1" applyFont="1" applyFill="1" applyBorder="1"/>
    <xf numFmtId="166" fontId="18" fillId="53" borderId="6" xfId="32" applyNumberFormat="1" applyFont="1" applyFill="1" applyBorder="1"/>
    <xf numFmtId="166" fontId="9" fillId="53" borderId="5" xfId="32" applyNumberFormat="1" applyFont="1" applyFill="1" applyBorder="1"/>
    <xf numFmtId="166" fontId="9" fillId="53" borderId="6" xfId="32" applyNumberFormat="1" applyFont="1" applyFill="1" applyBorder="1"/>
    <xf numFmtId="166" fontId="9" fillId="53" borderId="10" xfId="32" applyNumberFormat="1" applyFont="1" applyFill="1" applyBorder="1"/>
    <xf numFmtId="167" fontId="6" fillId="53" borderId="10" xfId="45" applyNumberFormat="1" applyFont="1" applyFill="1" applyBorder="1"/>
    <xf numFmtId="166" fontId="6" fillId="53" borderId="13" xfId="32" applyNumberFormat="1" applyFont="1" applyFill="1" applyBorder="1"/>
    <xf numFmtId="165" fontId="6" fillId="53" borderId="12" xfId="32" applyFont="1" applyFill="1" applyBorder="1"/>
    <xf numFmtId="166" fontId="3" fillId="53" borderId="1" xfId="32" applyNumberFormat="1" applyFont="1" applyFill="1" applyBorder="1"/>
    <xf numFmtId="0" fontId="3" fillId="53" borderId="1" xfId="0" applyFont="1" applyFill="1" applyBorder="1"/>
    <xf numFmtId="166" fontId="3" fillId="53" borderId="7" xfId="32" applyNumberFormat="1" applyFont="1" applyFill="1" applyBorder="1"/>
    <xf numFmtId="166" fontId="3" fillId="53" borderId="8" xfId="32" applyNumberFormat="1" applyFont="1" applyFill="1" applyBorder="1"/>
    <xf numFmtId="166" fontId="3" fillId="53" borderId="9" xfId="32" applyNumberFormat="1" applyFont="1" applyFill="1" applyBorder="1"/>
    <xf numFmtId="0" fontId="59" fillId="40" borderId="25" xfId="0" applyFont="1" applyFill="1" applyBorder="1" applyAlignment="1">
      <alignment horizontal="center"/>
    </xf>
    <xf numFmtId="0" fontId="68" fillId="0" borderId="0" xfId="0" applyFont="1" applyAlignment="1">
      <alignment horizontal="center"/>
    </xf>
    <xf numFmtId="0" fontId="68" fillId="2" borderId="0" xfId="0" applyFont="1" applyFill="1"/>
    <xf numFmtId="166" fontId="109" fillId="2" borderId="0" xfId="0" applyNumberFormat="1" applyFont="1" applyFill="1"/>
    <xf numFmtId="0" fontId="109" fillId="2" borderId="0" xfId="0" applyFont="1" applyFill="1"/>
    <xf numFmtId="0" fontId="68" fillId="2" borderId="15" xfId="0" applyFont="1" applyFill="1" applyBorder="1" applyAlignment="1">
      <alignment horizontal="right"/>
    </xf>
    <xf numFmtId="0" fontId="68" fillId="2" borderId="15" xfId="0" applyFont="1" applyFill="1" applyBorder="1" applyAlignment="1">
      <alignment horizontal="left" indent="1"/>
    </xf>
    <xf numFmtId="166" fontId="68" fillId="2" borderId="15" xfId="32" applyNumberFormat="1" applyFont="1" applyFill="1" applyBorder="1"/>
    <xf numFmtId="0" fontId="68" fillId="2" borderId="0" xfId="0" applyFont="1" applyFill="1" applyAlignment="1">
      <alignment horizontal="right"/>
    </xf>
    <xf numFmtId="0" fontId="68" fillId="2" borderId="0" xfId="0" applyFont="1" applyFill="1" applyAlignment="1">
      <alignment horizontal="left" indent="1"/>
    </xf>
    <xf numFmtId="166" fontId="68" fillId="2" borderId="0" xfId="32" applyNumberFormat="1" applyFont="1" applyFill="1"/>
    <xf numFmtId="0" fontId="109" fillId="0" borderId="0" xfId="0" applyFont="1"/>
    <xf numFmtId="1" fontId="97" fillId="42" borderId="20" xfId="0" applyNumberFormat="1" applyFont="1" applyFill="1" applyBorder="1" applyAlignment="1">
      <alignment horizontal="center"/>
    </xf>
    <xf numFmtId="0" fontId="97" fillId="42" borderId="25" xfId="0" applyFont="1" applyFill="1" applyBorder="1" applyAlignment="1">
      <alignment horizontal="center"/>
    </xf>
    <xf numFmtId="166" fontId="109" fillId="2" borderId="0" xfId="32" applyNumberFormat="1" applyFont="1" applyFill="1"/>
    <xf numFmtId="166" fontId="112" fillId="2" borderId="0" xfId="32" applyNumberFormat="1" applyFont="1" applyFill="1" applyAlignment="1">
      <alignment horizontal="center"/>
    </xf>
    <xf numFmtId="0" fontId="112" fillId="2" borderId="0" xfId="0" applyFont="1" applyFill="1"/>
    <xf numFmtId="0" fontId="0" fillId="0" borderId="4" xfId="0" applyBorder="1" applyAlignment="1">
      <alignment horizontal="right"/>
    </xf>
    <xf numFmtId="170" fontId="0" fillId="0" borderId="15" xfId="0" applyNumberFormat="1" applyBorder="1"/>
    <xf numFmtId="9" fontId="0" fillId="0" borderId="15" xfId="45" applyFont="1" applyBorder="1" applyAlignment="1">
      <alignment horizontal="center"/>
    </xf>
    <xf numFmtId="0" fontId="109" fillId="0" borderId="0" xfId="40" applyFont="1"/>
    <xf numFmtId="9" fontId="110" fillId="2" borderId="0" xfId="45" applyFont="1" applyFill="1" applyAlignment="1">
      <alignment horizontal="center"/>
    </xf>
    <xf numFmtId="0" fontId="114" fillId="2" borderId="12" xfId="0" applyFont="1" applyFill="1" applyBorder="1" applyAlignment="1">
      <alignment horizontal="center"/>
    </xf>
    <xf numFmtId="0" fontId="113" fillId="42" borderId="24" xfId="0" applyFont="1" applyFill="1" applyBorder="1"/>
    <xf numFmtId="0" fontId="97" fillId="42" borderId="24" xfId="0" applyFont="1" applyFill="1" applyBorder="1" applyAlignment="1">
      <alignment horizontal="left" indent="1"/>
    </xf>
    <xf numFmtId="1" fontId="59" fillId="40" borderId="20" xfId="0" applyNumberFormat="1" applyFont="1" applyFill="1" applyBorder="1" applyAlignment="1">
      <alignment horizontal="center"/>
    </xf>
    <xf numFmtId="0" fontId="15" fillId="2" borderId="0" xfId="0" applyFont="1" applyFill="1"/>
    <xf numFmtId="166" fontId="10" fillId="2" borderId="0" xfId="0" applyNumberFormat="1" applyFont="1" applyFill="1"/>
    <xf numFmtId="0" fontId="10" fillId="2" borderId="0" xfId="0" applyFont="1" applyFill="1"/>
    <xf numFmtId="167" fontId="15" fillId="2" borderId="23" xfId="45" applyNumberFormat="1" applyFont="1" applyFill="1" applyBorder="1" applyAlignment="1">
      <alignment horizontal="center"/>
    </xf>
    <xf numFmtId="0" fontId="73" fillId="40" borderId="44" xfId="0" applyFont="1" applyFill="1" applyBorder="1"/>
    <xf numFmtId="0" fontId="59" fillId="40" borderId="44" xfId="0" applyFont="1" applyFill="1" applyBorder="1" applyAlignment="1">
      <alignment horizontal="left" indent="1"/>
    </xf>
    <xf numFmtId="166" fontId="59" fillId="40" borderId="44" xfId="32" applyNumberFormat="1" applyFont="1" applyFill="1" applyBorder="1"/>
    <xf numFmtId="0" fontId="15" fillId="43" borderId="0" xfId="0" applyFont="1" applyFill="1"/>
    <xf numFmtId="166" fontId="10" fillId="43" borderId="0" xfId="0" applyNumberFormat="1" applyFont="1" applyFill="1"/>
    <xf numFmtId="0" fontId="10" fillId="43" borderId="0" xfId="0" applyFont="1" applyFill="1"/>
    <xf numFmtId="166" fontId="15" fillId="43" borderId="15" xfId="33" applyNumberFormat="1" applyFont="1" applyFill="1" applyBorder="1"/>
    <xf numFmtId="1" fontId="106" fillId="42" borderId="20" xfId="0" applyNumberFormat="1" applyFont="1" applyFill="1" applyBorder="1" applyAlignment="1">
      <alignment horizontal="center"/>
    </xf>
    <xf numFmtId="0" fontId="106" fillId="42" borderId="25" xfId="0" applyFont="1" applyFill="1" applyBorder="1" applyAlignment="1">
      <alignment horizontal="center"/>
    </xf>
    <xf numFmtId="0" fontId="107" fillId="42" borderId="44" xfId="0" applyFont="1" applyFill="1" applyBorder="1"/>
    <xf numFmtId="0" fontId="106" fillId="42" borderId="44" xfId="0" applyFont="1" applyFill="1" applyBorder="1" applyAlignment="1">
      <alignment horizontal="left" indent="1"/>
    </xf>
    <xf numFmtId="166" fontId="106" fillId="42" borderId="44" xfId="32" applyNumberFormat="1" applyFont="1" applyFill="1" applyBorder="1"/>
    <xf numFmtId="166" fontId="96" fillId="40" borderId="0" xfId="32" applyNumberFormat="1" applyFont="1" applyFill="1" applyBorder="1"/>
    <xf numFmtId="166" fontId="4" fillId="41" borderId="0" xfId="32" applyNumberFormat="1" applyFont="1" applyFill="1" applyBorder="1"/>
    <xf numFmtId="166" fontId="32" fillId="41" borderId="0" xfId="32" applyNumberFormat="1" applyFont="1" applyFill="1" applyBorder="1"/>
    <xf numFmtId="166" fontId="6" fillId="41" borderId="0" xfId="32" applyNumberFormat="1" applyFont="1" applyFill="1" applyBorder="1"/>
    <xf numFmtId="166" fontId="5" fillId="41" borderId="0" xfId="32" applyNumberFormat="1" applyFont="1" applyFill="1" applyBorder="1"/>
    <xf numFmtId="166" fontId="6" fillId="53" borderId="0" xfId="32" applyNumberFormat="1" applyFont="1" applyFill="1" applyBorder="1"/>
    <xf numFmtId="0" fontId="8" fillId="0" borderId="0" xfId="0" applyFont="1" applyAlignment="1">
      <alignment horizontal="justify" vertical="justify" wrapText="1"/>
    </xf>
    <xf numFmtId="166" fontId="2" fillId="0" borderId="0" xfId="32" applyNumberFormat="1" applyFont="1" applyBorder="1"/>
    <xf numFmtId="166" fontId="12" fillId="3" borderId="0" xfId="32" applyNumberFormat="1" applyFont="1" applyFill="1" applyBorder="1"/>
    <xf numFmtId="166" fontId="2" fillId="4" borderId="0" xfId="32" applyNumberFormat="1" applyFont="1" applyFill="1" applyBorder="1"/>
    <xf numFmtId="166" fontId="91" fillId="40" borderId="0" xfId="32" applyNumberFormat="1" applyFont="1" applyFill="1" applyBorder="1"/>
    <xf numFmtId="166" fontId="4" fillId="0" borderId="0" xfId="32" applyNumberFormat="1" applyFont="1" applyBorder="1"/>
    <xf numFmtId="166" fontId="16" fillId="3" borderId="0" xfId="32" applyNumberFormat="1" applyFont="1" applyFill="1" applyBorder="1"/>
    <xf numFmtId="166" fontId="95" fillId="40" borderId="0" xfId="32" applyNumberFormat="1" applyFont="1" applyFill="1" applyBorder="1"/>
    <xf numFmtId="166" fontId="94" fillId="40" borderId="0" xfId="32" applyNumberFormat="1" applyFont="1" applyFill="1" applyBorder="1"/>
    <xf numFmtId="166" fontId="8" fillId="0" borderId="0" xfId="32" applyNumberFormat="1" applyFont="1" applyBorder="1"/>
    <xf numFmtId="166" fontId="2" fillId="2" borderId="0" xfId="32" applyNumberFormat="1" applyFont="1" applyFill="1" applyBorder="1"/>
    <xf numFmtId="166" fontId="9" fillId="53" borderId="0" xfId="32" applyNumberFormat="1" applyFont="1" applyFill="1" applyBorder="1"/>
    <xf numFmtId="166" fontId="18" fillId="53" borderId="0" xfId="32" applyNumberFormat="1" applyFont="1" applyFill="1" applyBorder="1"/>
    <xf numFmtId="0" fontId="6" fillId="41" borderId="0" xfId="0" applyFont="1" applyFill="1" applyAlignment="1">
      <alignment horizontal="justify" vertical="justify" wrapText="1"/>
    </xf>
    <xf numFmtId="166" fontId="11"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6" fillId="41" borderId="0" xfId="0" applyFont="1" applyFill="1"/>
    <xf numFmtId="166" fontId="91" fillId="40" borderId="21" xfId="32" applyNumberFormat="1" applyFont="1" applyFill="1" applyBorder="1"/>
    <xf numFmtId="166" fontId="2" fillId="2" borderId="19" xfId="32" applyNumberFormat="1" applyFont="1" applyFill="1" applyBorder="1"/>
    <xf numFmtId="166" fontId="93" fillId="40" borderId="19" xfId="32" applyNumberFormat="1" applyFont="1" applyFill="1" applyBorder="1"/>
    <xf numFmtId="167" fontId="2" fillId="2" borderId="20" xfId="45" applyNumberFormat="1" applyFont="1" applyFill="1" applyBorder="1"/>
    <xf numFmtId="165" fontId="91" fillId="40" borderId="15" xfId="32" applyFont="1" applyFill="1" applyBorder="1"/>
    <xf numFmtId="0" fontId="0" fillId="0" borderId="0" xfId="0" applyAlignment="1">
      <alignment vertical="top"/>
    </xf>
    <xf numFmtId="4" fontId="0" fillId="0" borderId="0" xfId="0" applyNumberFormat="1" applyAlignment="1">
      <alignment horizontal="right" vertical="top"/>
    </xf>
    <xf numFmtId="166" fontId="2" fillId="4" borderId="35" xfId="32" applyNumberFormat="1" applyFont="1" applyFill="1" applyBorder="1"/>
    <xf numFmtId="43" fontId="0" fillId="0" borderId="0" xfId="0" applyNumberFormat="1"/>
    <xf numFmtId="165" fontId="41" fillId="0" borderId="0" xfId="32" applyFont="1"/>
    <xf numFmtId="165" fontId="4" fillId="0" borderId="0" xfId="32" applyFont="1"/>
    <xf numFmtId="165" fontId="4" fillId="0" borderId="0" xfId="32" applyFont="1" applyFill="1"/>
    <xf numFmtId="165" fontId="41" fillId="0" borderId="0" xfId="32" applyFont="1" applyFill="1"/>
    <xf numFmtId="165" fontId="6" fillId="0" borderId="0" xfId="32" applyFont="1" applyFill="1"/>
    <xf numFmtId="165" fontId="2" fillId="0" borderId="0" xfId="32" applyFont="1" applyFill="1"/>
    <xf numFmtId="165" fontId="2" fillId="49" borderId="0" xfId="32" applyFont="1" applyFill="1"/>
    <xf numFmtId="0" fontId="2" fillId="41" borderId="15" xfId="0" applyFont="1" applyFill="1" applyBorder="1" applyAlignment="1">
      <alignment wrapText="1"/>
    </xf>
    <xf numFmtId="165" fontId="103" fillId="52" borderId="15" xfId="32" applyFont="1" applyFill="1" applyBorder="1" applyAlignment="1">
      <alignment horizontal="right"/>
    </xf>
    <xf numFmtId="10" fontId="109" fillId="2" borderId="0" xfId="45" applyNumberFormat="1" applyFont="1" applyFill="1"/>
    <xf numFmtId="10" fontId="17" fillId="2" borderId="23" xfId="45" applyNumberFormat="1" applyFont="1" applyFill="1" applyBorder="1"/>
    <xf numFmtId="10" fontId="54" fillId="40" borderId="15" xfId="45" applyNumberFormat="1" applyFont="1" applyFill="1" applyBorder="1" applyAlignment="1">
      <alignment horizontal="center"/>
    </xf>
    <xf numFmtId="10" fontId="15" fillId="2" borderId="23" xfId="45" applyNumberFormat="1" applyFont="1" applyFill="1" applyBorder="1" applyAlignment="1">
      <alignment horizontal="center"/>
    </xf>
    <xf numFmtId="10" fontId="15" fillId="2" borderId="15" xfId="45" applyNumberFormat="1" applyFont="1" applyFill="1" applyBorder="1" applyAlignment="1">
      <alignment horizontal="center"/>
    </xf>
    <xf numFmtId="10" fontId="117" fillId="44" borderId="15" xfId="45" applyNumberFormat="1" applyFont="1" applyFill="1" applyBorder="1" applyAlignment="1">
      <alignment horizontal="center"/>
    </xf>
    <xf numFmtId="10" fontId="59" fillId="40" borderId="44" xfId="45" applyNumberFormat="1" applyFont="1" applyFill="1" applyBorder="1" applyAlignment="1">
      <alignment horizontal="center"/>
    </xf>
    <xf numFmtId="10" fontId="115" fillId="40" borderId="44" xfId="45" applyNumberFormat="1" applyFont="1" applyFill="1" applyBorder="1" applyAlignment="1">
      <alignment horizontal="center"/>
    </xf>
    <xf numFmtId="10" fontId="118" fillId="42" borderId="15" xfId="45" applyNumberFormat="1" applyFont="1" applyFill="1" applyBorder="1" applyAlignment="1">
      <alignment horizontal="center"/>
    </xf>
    <xf numFmtId="10" fontId="106" fillId="42" borderId="44" xfId="45" applyNumberFormat="1" applyFont="1" applyFill="1" applyBorder="1" applyAlignment="1">
      <alignment horizontal="center"/>
    </xf>
    <xf numFmtId="10" fontId="118" fillId="42" borderId="44" xfId="45" applyNumberFormat="1" applyFont="1" applyFill="1" applyBorder="1" applyAlignment="1">
      <alignment horizontal="center"/>
    </xf>
    <xf numFmtId="165" fontId="2" fillId="0" borderId="15" xfId="32" applyFont="1" applyBorder="1"/>
    <xf numFmtId="0" fontId="3" fillId="45" borderId="15" xfId="0" applyFont="1" applyFill="1" applyBorder="1" applyAlignment="1">
      <alignment horizontal="center"/>
    </xf>
    <xf numFmtId="0" fontId="3" fillId="45" borderId="0" xfId="0" applyFont="1" applyFill="1" applyAlignment="1">
      <alignment horizontal="center"/>
    </xf>
    <xf numFmtId="165" fontId="124" fillId="45" borderId="0" xfId="0" applyNumberFormat="1" applyFont="1" applyFill="1"/>
    <xf numFmtId="43" fontId="2" fillId="0" borderId="0" xfId="0" applyNumberFormat="1" applyFont="1"/>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43" fontId="2" fillId="0" borderId="15" xfId="0" applyNumberFormat="1" applyFont="1" applyBorder="1" applyAlignment="1">
      <alignment horizontal="center" vertical="center"/>
    </xf>
    <xf numFmtId="0" fontId="3" fillId="0" borderId="15" xfId="0" applyFont="1" applyBorder="1" applyAlignment="1">
      <alignment horizontal="center"/>
    </xf>
    <xf numFmtId="0" fontId="126" fillId="0" borderId="0" xfId="0" applyFont="1"/>
    <xf numFmtId="0" fontId="85" fillId="0" borderId="0" xfId="0" applyFont="1"/>
    <xf numFmtId="166" fontId="85" fillId="0" borderId="0" xfId="0" applyNumberFormat="1" applyFont="1"/>
    <xf numFmtId="0" fontId="85" fillId="0" borderId="0" xfId="0" applyFont="1" applyAlignment="1">
      <alignment horizontal="left"/>
    </xf>
    <xf numFmtId="9" fontId="85" fillId="0" borderId="0" xfId="45" applyFont="1" applyAlignment="1">
      <alignment horizontal="left"/>
    </xf>
    <xf numFmtId="165" fontId="3" fillId="0" borderId="15" xfId="33" applyFont="1" applyBorder="1"/>
    <xf numFmtId="166" fontId="17" fillId="0" borderId="0" xfId="0" applyNumberFormat="1" applyFont="1" applyAlignment="1">
      <alignment horizontal="center" vertical="center" wrapText="1"/>
    </xf>
    <xf numFmtId="166" fontId="12" fillId="0" borderId="0" xfId="0" applyNumberFormat="1" applyFont="1" applyAlignment="1">
      <alignment horizontal="center" vertical="center" wrapText="1"/>
    </xf>
    <xf numFmtId="9" fontId="38" fillId="0" borderId="0" xfId="45" applyFont="1" applyBorder="1" applyAlignment="1">
      <alignment horizontal="center"/>
    </xf>
    <xf numFmtId="0" fontId="4" fillId="0" borderId="0" xfId="0" applyFont="1" applyAlignment="1">
      <alignment horizontal="center"/>
    </xf>
    <xf numFmtId="9" fontId="3" fillId="41" borderId="0" xfId="45" applyFont="1" applyFill="1" applyBorder="1" applyAlignment="1">
      <alignment horizontal="center"/>
    </xf>
    <xf numFmtId="167" fontId="2" fillId="0" borderId="0" xfId="45" applyNumberFormat="1" applyFont="1" applyBorder="1"/>
    <xf numFmtId="44" fontId="2" fillId="0" borderId="0" xfId="122" applyFont="1"/>
    <xf numFmtId="0" fontId="125" fillId="0" borderId="0" xfId="0" applyFont="1"/>
    <xf numFmtId="4" fontId="15" fillId="57" borderId="0" xfId="0" applyNumberFormat="1" applyFont="1" applyFill="1" applyAlignment="1">
      <alignment horizontal="right"/>
    </xf>
    <xf numFmtId="0" fontId="10" fillId="0" borderId="0" xfId="0" applyFont="1"/>
    <xf numFmtId="4" fontId="15" fillId="58" borderId="0" xfId="0" applyNumberFormat="1" applyFont="1" applyFill="1" applyAlignment="1">
      <alignment horizontal="right"/>
    </xf>
    <xf numFmtId="4" fontId="10" fillId="0" borderId="0" xfId="0" applyNumberFormat="1" applyFont="1" applyAlignment="1">
      <alignment horizontal="right"/>
    </xf>
    <xf numFmtId="10" fontId="128" fillId="40" borderId="50" xfId="45" applyNumberFormat="1" applyFont="1" applyFill="1" applyBorder="1"/>
    <xf numFmtId="10" fontId="129" fillId="41" borderId="35" xfId="45" applyNumberFormat="1" applyFont="1" applyFill="1" applyBorder="1"/>
    <xf numFmtId="10" fontId="103" fillId="0" borderId="0" xfId="45" applyNumberFormat="1" applyFont="1"/>
    <xf numFmtId="167" fontId="103" fillId="0" borderId="0" xfId="45" applyNumberFormat="1" applyFont="1"/>
    <xf numFmtId="1" fontId="116" fillId="59" borderId="20" xfId="0" applyNumberFormat="1" applyFont="1" applyFill="1" applyBorder="1" applyAlignment="1">
      <alignment horizontal="center"/>
    </xf>
    <xf numFmtId="0" fontId="116" fillId="59" borderId="25" xfId="0" applyFont="1" applyFill="1" applyBorder="1" applyAlignment="1">
      <alignment horizontal="center"/>
    </xf>
    <xf numFmtId="10" fontId="59" fillId="42" borderId="15" xfId="45" applyNumberFormat="1" applyFont="1" applyFill="1" applyBorder="1" applyAlignment="1">
      <alignment horizontal="center"/>
    </xf>
    <xf numFmtId="167" fontId="59" fillId="42" borderId="15" xfId="45" applyNumberFormat="1" applyFont="1" applyFill="1" applyBorder="1" applyAlignment="1">
      <alignment horizontal="center"/>
    </xf>
    <xf numFmtId="10" fontId="116" fillId="60" borderId="15" xfId="45" applyNumberFormat="1" applyFont="1" applyFill="1" applyBorder="1" applyAlignment="1">
      <alignment horizontal="center"/>
    </xf>
    <xf numFmtId="0" fontId="73" fillId="61" borderId="44" xfId="0" applyFont="1" applyFill="1" applyBorder="1"/>
    <xf numFmtId="0" fontId="59" fillId="61" borderId="44" xfId="0" applyFont="1" applyFill="1" applyBorder="1" applyAlignment="1">
      <alignment horizontal="left" indent="1"/>
    </xf>
    <xf numFmtId="166" fontId="59" fillId="61" borderId="44" xfId="32" applyNumberFormat="1" applyFont="1" applyFill="1" applyBorder="1"/>
    <xf numFmtId="10" fontId="59" fillId="61" borderId="44" xfId="45" applyNumberFormat="1" applyFont="1" applyFill="1" applyBorder="1" applyAlignment="1">
      <alignment horizontal="center"/>
    </xf>
    <xf numFmtId="10" fontId="115" fillId="61" borderId="44" xfId="45" applyNumberFormat="1" applyFont="1" applyFill="1" applyBorder="1" applyAlignment="1">
      <alignment horizontal="center"/>
    </xf>
    <xf numFmtId="0" fontId="12" fillId="48" borderId="15" xfId="0" applyFont="1" applyFill="1" applyBorder="1"/>
    <xf numFmtId="166" fontId="2" fillId="3" borderId="0" xfId="32" applyNumberFormat="1" applyFont="1" applyFill="1" applyBorder="1"/>
    <xf numFmtId="166" fontId="6" fillId="53" borderId="10" xfId="32" applyNumberFormat="1" applyFont="1" applyFill="1" applyBorder="1"/>
    <xf numFmtId="166" fontId="2" fillId="4" borderId="25" xfId="32" applyNumberFormat="1" applyFont="1" applyFill="1" applyBorder="1"/>
    <xf numFmtId="49" fontId="61" fillId="48" borderId="38" xfId="0" applyNumberFormat="1" applyFont="1" applyFill="1" applyBorder="1"/>
    <xf numFmtId="0" fontId="90" fillId="48" borderId="36" xfId="0" applyFont="1" applyFill="1" applyBorder="1"/>
    <xf numFmtId="166" fontId="91" fillId="48" borderId="36" xfId="0" applyNumberFormat="1" applyFont="1" applyFill="1" applyBorder="1" applyAlignment="1">
      <alignment horizontal="center"/>
    </xf>
    <xf numFmtId="0" fontId="91" fillId="48" borderId="36" xfId="0" applyFont="1" applyFill="1" applyBorder="1"/>
    <xf numFmtId="1" fontId="91" fillId="48" borderId="36" xfId="0" applyNumberFormat="1" applyFont="1" applyFill="1" applyBorder="1"/>
    <xf numFmtId="166" fontId="91" fillId="48" borderId="26" xfId="0" applyNumberFormat="1" applyFont="1" applyFill="1" applyBorder="1"/>
    <xf numFmtId="0" fontId="92" fillId="48" borderId="36" xfId="0" applyFont="1" applyFill="1" applyBorder="1"/>
    <xf numFmtId="0" fontId="92" fillId="48" borderId="37" xfId="0" applyFont="1" applyFill="1" applyBorder="1"/>
    <xf numFmtId="0" fontId="91" fillId="48" borderId="31" xfId="0" applyFont="1" applyFill="1" applyBorder="1"/>
    <xf numFmtId="0" fontId="91" fillId="48" borderId="37" xfId="0" applyFont="1" applyFill="1" applyBorder="1"/>
    <xf numFmtId="0" fontId="91" fillId="48" borderId="38" xfId="0" applyFont="1" applyFill="1" applyBorder="1"/>
    <xf numFmtId="0" fontId="91" fillId="48" borderId="26" xfId="0" applyFont="1" applyFill="1" applyBorder="1"/>
    <xf numFmtId="0" fontId="93" fillId="48" borderId="26" xfId="0" applyFont="1" applyFill="1" applyBorder="1"/>
    <xf numFmtId="167" fontId="91" fillId="48" borderId="38" xfId="45" applyNumberFormat="1" applyFont="1" applyFill="1" applyBorder="1"/>
    <xf numFmtId="167" fontId="103" fillId="48" borderId="26" xfId="45" applyNumberFormat="1" applyFont="1" applyFill="1" applyBorder="1"/>
    <xf numFmtId="49" fontId="8" fillId="0" borderId="10" xfId="0" applyNumberFormat="1" applyFont="1" applyBorder="1" applyAlignment="1">
      <alignment horizontal="right"/>
    </xf>
    <xf numFmtId="166" fontId="8" fillId="2" borderId="12" xfId="32" applyNumberFormat="1" applyFont="1" applyFill="1" applyBorder="1"/>
    <xf numFmtId="4" fontId="103" fillId="0" borderId="0" xfId="0" applyNumberFormat="1" applyFont="1" applyAlignment="1">
      <alignment horizontal="right"/>
    </xf>
    <xf numFmtId="49" fontId="6" fillId="41" borderId="10" xfId="0" applyNumberFormat="1" applyFont="1" applyFill="1" applyBorder="1" applyAlignment="1">
      <alignment horizontal="right"/>
    </xf>
    <xf numFmtId="166" fontId="6" fillId="41" borderId="6" xfId="32" applyNumberFormat="1" applyFont="1" applyFill="1" applyBorder="1"/>
    <xf numFmtId="166" fontId="6" fillId="41" borderId="5" xfId="32" applyNumberFormat="1" applyFont="1" applyFill="1" applyBorder="1"/>
    <xf numFmtId="4" fontId="131" fillId="0" borderId="0" xfId="0" applyNumberFormat="1" applyFont="1" applyAlignment="1">
      <alignment horizontal="right" vertical="top"/>
    </xf>
    <xf numFmtId="49" fontId="6" fillId="53" borderId="10" xfId="0" applyNumberFormat="1" applyFont="1" applyFill="1" applyBorder="1" applyAlignment="1">
      <alignment horizontal="right"/>
    </xf>
    <xf numFmtId="49" fontId="9" fillId="40" borderId="10" xfId="0" applyNumberFormat="1" applyFont="1" applyFill="1" applyBorder="1" applyAlignment="1">
      <alignment horizontal="right"/>
    </xf>
    <xf numFmtId="166" fontId="96" fillId="40" borderId="6" xfId="32" applyNumberFormat="1" applyFont="1" applyFill="1" applyBorder="1"/>
    <xf numFmtId="166" fontId="96" fillId="40" borderId="5" xfId="32" applyNumberFormat="1" applyFont="1" applyFill="1" applyBorder="1"/>
    <xf numFmtId="166" fontId="96" fillId="40" borderId="10" xfId="32" applyNumberFormat="1" applyFont="1" applyFill="1" applyBorder="1"/>
    <xf numFmtId="0" fontId="131" fillId="0" borderId="0" xfId="0" applyFont="1"/>
    <xf numFmtId="49" fontId="6" fillId="53" borderId="9" xfId="0" applyNumberFormat="1" applyFont="1" applyFill="1" applyBorder="1" applyAlignment="1">
      <alignment horizontal="right"/>
    </xf>
    <xf numFmtId="0" fontId="40" fillId="0" borderId="70" xfId="0" applyFont="1" applyBorder="1" applyAlignment="1">
      <alignment horizontal="center"/>
    </xf>
    <xf numFmtId="0" fontId="40" fillId="3" borderId="31" xfId="0" applyFont="1" applyFill="1" applyBorder="1" applyAlignment="1">
      <alignment horizontal="center"/>
    </xf>
    <xf numFmtId="0" fontId="0" fillId="4" borderId="26" xfId="0" applyFill="1" applyBorder="1" applyAlignment="1">
      <alignment horizontal="center"/>
    </xf>
    <xf numFmtId="0" fontId="2" fillId="0" borderId="36" xfId="0" applyFont="1" applyBorder="1"/>
    <xf numFmtId="166" fontId="2" fillId="0" borderId="36" xfId="0" applyNumberFormat="1" applyFont="1" applyBorder="1"/>
    <xf numFmtId="0" fontId="12" fillId="0" borderId="36" xfId="0" applyFont="1" applyBorder="1"/>
    <xf numFmtId="49" fontId="2" fillId="41" borderId="40" xfId="0" applyNumberFormat="1" applyFont="1" applyFill="1" applyBorder="1" applyAlignment="1">
      <alignment horizontal="right"/>
    </xf>
    <xf numFmtId="4" fontId="0" fillId="0" borderId="0" xfId="0" applyNumberFormat="1" applyAlignment="1">
      <alignment horizontal="right"/>
    </xf>
    <xf numFmtId="10" fontId="104" fillId="2" borderId="45" xfId="45" applyNumberFormat="1" applyFont="1" applyFill="1" applyBorder="1"/>
    <xf numFmtId="10" fontId="104" fillId="2" borderId="45" xfId="45" applyNumberFormat="1" applyFont="1" applyFill="1" applyBorder="1" applyAlignment="1">
      <alignment horizontal="center"/>
    </xf>
    <xf numFmtId="166" fontId="2" fillId="0" borderId="10" xfId="0" applyNumberFormat="1" applyFont="1" applyBorder="1"/>
    <xf numFmtId="10" fontId="103" fillId="0" borderId="35" xfId="45" applyNumberFormat="1" applyFont="1" applyBorder="1"/>
    <xf numFmtId="166" fontId="2" fillId="40" borderId="0" xfId="0" applyNumberFormat="1" applyFont="1" applyFill="1"/>
    <xf numFmtId="4" fontId="103" fillId="52" borderId="0" xfId="0" applyNumberFormat="1" applyFont="1" applyFill="1" applyAlignment="1">
      <alignment horizontal="right"/>
    </xf>
    <xf numFmtId="0" fontId="2" fillId="0" borderId="21" xfId="0" applyFont="1" applyBorder="1"/>
    <xf numFmtId="166" fontId="2" fillId="0" borderId="46" xfId="0" applyNumberFormat="1" applyFont="1" applyBorder="1"/>
    <xf numFmtId="166" fontId="2" fillId="0" borderId="46" xfId="32" applyNumberFormat="1" applyFont="1" applyBorder="1"/>
    <xf numFmtId="166" fontId="2" fillId="2" borderId="46" xfId="32" applyNumberFormat="1" applyFont="1" applyFill="1" applyBorder="1"/>
    <xf numFmtId="166" fontId="93" fillId="40" borderId="46" xfId="32" applyNumberFormat="1" applyFont="1" applyFill="1" applyBorder="1"/>
    <xf numFmtId="167" fontId="2" fillId="0" borderId="46" xfId="45" applyNumberFormat="1" applyFont="1" applyBorder="1"/>
    <xf numFmtId="10" fontId="103" fillId="0" borderId="71" xfId="45" applyNumberFormat="1" applyFont="1" applyBorder="1"/>
    <xf numFmtId="1" fontId="4" fillId="0" borderId="0" xfId="0" applyNumberFormat="1" applyFont="1"/>
    <xf numFmtId="49" fontId="2" fillId="2" borderId="10" xfId="0" applyNumberFormat="1" applyFont="1" applyFill="1" applyBorder="1"/>
    <xf numFmtId="167" fontId="2" fillId="2" borderId="0" xfId="45" applyNumberFormat="1" applyFont="1" applyFill="1" applyBorder="1"/>
    <xf numFmtId="167" fontId="103" fillId="2" borderId="35" xfId="45" applyNumberFormat="1" applyFont="1" applyFill="1" applyBorder="1"/>
    <xf numFmtId="1" fontId="3" fillId="0" borderId="0" xfId="0" applyNumberFormat="1" applyFont="1" applyAlignment="1">
      <alignment horizontal="center"/>
    </xf>
    <xf numFmtId="0" fontId="3" fillId="0" borderId="0" xfId="0" applyFont="1" applyAlignment="1">
      <alignment horizontal="center"/>
    </xf>
    <xf numFmtId="0" fontId="96" fillId="40" borderId="0" xfId="0" applyFont="1" applyFill="1" applyAlignment="1">
      <alignment horizontal="left" indent="1"/>
    </xf>
    <xf numFmtId="1" fontId="96" fillId="40" borderId="0" xfId="0" applyNumberFormat="1" applyFont="1" applyFill="1"/>
    <xf numFmtId="0" fontId="5" fillId="41" borderId="0" xfId="0" applyFont="1" applyFill="1" applyAlignment="1">
      <alignment horizontal="left" indent="1"/>
    </xf>
    <xf numFmtId="1" fontId="5" fillId="41" borderId="0" xfId="0" applyNumberFormat="1" applyFont="1" applyFill="1"/>
    <xf numFmtId="0" fontId="6" fillId="41" borderId="0" xfId="0" applyFont="1" applyFill="1" applyAlignment="1">
      <alignment horizontal="left" indent="1"/>
    </xf>
    <xf numFmtId="1" fontId="6" fillId="41" borderId="0" xfId="0" applyNumberFormat="1" applyFont="1" applyFill="1"/>
    <xf numFmtId="1" fontId="6" fillId="0" borderId="0" xfId="0" applyNumberFormat="1" applyFont="1"/>
    <xf numFmtId="1" fontId="3" fillId="0" borderId="0" xfId="0" applyNumberFormat="1" applyFont="1"/>
    <xf numFmtId="0" fontId="2" fillId="0" borderId="0" xfId="0" applyFont="1" applyAlignment="1">
      <alignment horizontal="justify" vertical="justify" wrapText="1"/>
    </xf>
    <xf numFmtId="0" fontId="6" fillId="53" borderId="0" xfId="0" applyFont="1" applyFill="1" applyAlignment="1">
      <alignment horizontal="justify" vertical="justify" wrapText="1"/>
    </xf>
    <xf numFmtId="0" fontId="3" fillId="53" borderId="0" xfId="0" applyFont="1" applyFill="1"/>
    <xf numFmtId="1" fontId="3" fillId="41" borderId="0" xfId="0" applyNumberFormat="1" applyFont="1" applyFill="1"/>
    <xf numFmtId="4" fontId="103" fillId="0" borderId="21" xfId="0" applyNumberFormat="1" applyFont="1" applyBorder="1" applyAlignment="1">
      <alignment horizontal="right"/>
    </xf>
    <xf numFmtId="166" fontId="2" fillId="0" borderId="21" xfId="32" applyNumberFormat="1" applyFont="1" applyBorder="1"/>
    <xf numFmtId="1" fontId="4" fillId="0" borderId="22" xfId="0" applyNumberFormat="1" applyFont="1" applyBorder="1"/>
    <xf numFmtId="166" fontId="2" fillId="3" borderId="21" xfId="32" applyNumberFormat="1" applyFont="1" applyFill="1" applyBorder="1"/>
    <xf numFmtId="166" fontId="2" fillId="3" borderId="32" xfId="32" applyNumberFormat="1" applyFont="1" applyFill="1" applyBorder="1"/>
    <xf numFmtId="166" fontId="2" fillId="0" borderId="33" xfId="32" applyNumberFormat="1" applyFont="1" applyBorder="1"/>
    <xf numFmtId="166" fontId="2" fillId="0" borderId="32" xfId="32" applyNumberFormat="1" applyFont="1" applyBorder="1"/>
    <xf numFmtId="166" fontId="2" fillId="3" borderId="33" xfId="32" applyNumberFormat="1" applyFont="1" applyFill="1" applyBorder="1"/>
    <xf numFmtId="166" fontId="8" fillId="2" borderId="19" xfId="32" applyNumberFormat="1" applyFont="1" applyFill="1" applyBorder="1"/>
    <xf numFmtId="10" fontId="128" fillId="40" borderId="72" xfId="45" applyNumberFormat="1" applyFont="1" applyFill="1" applyBorder="1"/>
    <xf numFmtId="0" fontId="0" fillId="0" borderId="0" xfId="0" applyAlignment="1">
      <alignment horizontal="left" vertical="top" wrapText="1"/>
    </xf>
    <xf numFmtId="0" fontId="89" fillId="55" borderId="15" xfId="0" applyFont="1" applyFill="1" applyBorder="1" applyAlignment="1">
      <alignment horizontal="center" vertical="top" wrapText="1"/>
    </xf>
    <xf numFmtId="0" fontId="0" fillId="55" borderId="15" xfId="0" applyFill="1" applyBorder="1" applyAlignment="1">
      <alignment horizontal="center" vertical="top" wrapText="1"/>
    </xf>
    <xf numFmtId="4" fontId="10" fillId="0" borderId="0" xfId="0" applyNumberFormat="1" applyFont="1" applyAlignment="1">
      <alignment horizontal="left" wrapText="1"/>
    </xf>
    <xf numFmtId="0" fontId="0" fillId="56" borderId="15" xfId="0" applyFill="1" applyBorder="1" applyAlignment="1">
      <alignment horizontal="center" wrapText="1"/>
    </xf>
    <xf numFmtId="0" fontId="0" fillId="0" borderId="0" xfId="0" applyAlignment="1">
      <alignment horizontal="center" vertical="top" wrapText="1"/>
    </xf>
    <xf numFmtId="4" fontId="15" fillId="63" borderId="0" xfId="0" applyNumberFormat="1" applyFont="1" applyFill="1" applyAlignment="1">
      <alignment horizontal="right"/>
    </xf>
    <xf numFmtId="4" fontId="15" fillId="64" borderId="0" xfId="0" applyNumberFormat="1" applyFont="1" applyFill="1" applyAlignment="1">
      <alignment horizontal="right"/>
    </xf>
    <xf numFmtId="4" fontId="15" fillId="63" borderId="0" xfId="0" applyNumberFormat="1" applyFont="1" applyFill="1" applyAlignment="1">
      <alignment horizontal="left" wrapText="1"/>
    </xf>
    <xf numFmtId="4" fontId="15" fillId="64" borderId="0" xfId="0" applyNumberFormat="1" applyFont="1" applyFill="1" applyAlignment="1">
      <alignment horizontal="left" wrapText="1"/>
    </xf>
    <xf numFmtId="0" fontId="12" fillId="48" borderId="23" xfId="0" applyFont="1" applyFill="1" applyBorder="1"/>
    <xf numFmtId="166" fontId="2" fillId="2" borderId="56" xfId="32" applyNumberFormat="1" applyFont="1" applyFill="1" applyBorder="1"/>
    <xf numFmtId="166" fontId="91" fillId="40" borderId="57" xfId="32" applyNumberFormat="1" applyFont="1" applyFill="1" applyBorder="1"/>
    <xf numFmtId="166" fontId="2" fillId="2" borderId="57" xfId="32" applyNumberFormat="1" applyFont="1" applyFill="1" applyBorder="1"/>
    <xf numFmtId="166" fontId="3" fillId="41" borderId="57" xfId="32" applyNumberFormat="1" applyFont="1" applyFill="1" applyBorder="1"/>
    <xf numFmtId="167" fontId="3" fillId="2" borderId="57" xfId="45" applyNumberFormat="1" applyFont="1" applyFill="1" applyBorder="1"/>
    <xf numFmtId="10" fontId="104" fillId="2" borderId="73" xfId="45" applyNumberFormat="1" applyFont="1" applyFill="1" applyBorder="1"/>
    <xf numFmtId="166" fontId="2" fillId="2" borderId="40" xfId="32" applyNumberFormat="1" applyFont="1" applyFill="1" applyBorder="1"/>
    <xf numFmtId="166" fontId="2" fillId="0" borderId="42" xfId="0" applyNumberFormat="1" applyFont="1" applyBorder="1"/>
    <xf numFmtId="49" fontId="3" fillId="40" borderId="20" xfId="0" applyNumberFormat="1" applyFont="1" applyFill="1" applyBorder="1" applyAlignment="1">
      <alignment horizontal="left"/>
    </xf>
    <xf numFmtId="0" fontId="3" fillId="40" borderId="25" xfId="0" applyFont="1" applyFill="1" applyBorder="1"/>
    <xf numFmtId="166" fontId="3" fillId="38" borderId="19" xfId="32" applyNumberFormat="1" applyFont="1" applyFill="1" applyBorder="1"/>
    <xf numFmtId="166" fontId="3" fillId="0" borderId="19" xfId="0" applyNumberFormat="1" applyFont="1" applyBorder="1"/>
    <xf numFmtId="166" fontId="3" fillId="0" borderId="19" xfId="32" applyNumberFormat="1" applyFont="1" applyBorder="1"/>
    <xf numFmtId="167" fontId="3" fillId="0" borderId="15" xfId="45" applyNumberFormat="1" applyFont="1" applyBorder="1"/>
    <xf numFmtId="167" fontId="3" fillId="0" borderId="0" xfId="45" applyNumberFormat="1" applyFont="1" applyBorder="1"/>
    <xf numFmtId="165" fontId="3" fillId="0" borderId="0" xfId="32" applyFont="1"/>
    <xf numFmtId="165" fontId="132" fillId="0" borderId="0" xfId="32" applyFont="1"/>
    <xf numFmtId="166" fontId="2" fillId="62" borderId="38" xfId="0" applyNumberFormat="1" applyFont="1" applyFill="1" applyBorder="1"/>
    <xf numFmtId="166" fontId="2" fillId="62" borderId="36" xfId="32" applyNumberFormat="1" applyFont="1" applyFill="1" applyBorder="1"/>
    <xf numFmtId="166" fontId="3" fillId="62" borderId="36" xfId="32" applyNumberFormat="1" applyFont="1" applyFill="1" applyBorder="1"/>
    <xf numFmtId="167" fontId="2" fillId="62" borderId="36" xfId="45" applyNumberFormat="1" applyFont="1" applyFill="1" applyBorder="1"/>
    <xf numFmtId="10" fontId="103" fillId="62" borderId="28" xfId="45" applyNumberFormat="1" applyFont="1" applyFill="1" applyBorder="1"/>
    <xf numFmtId="49" fontId="2" fillId="41" borderId="56" xfId="0" applyNumberFormat="1" applyFont="1" applyFill="1" applyBorder="1" applyAlignment="1">
      <alignment horizontal="right"/>
    </xf>
    <xf numFmtId="0" fontId="2" fillId="41" borderId="57" xfId="0" applyFont="1" applyFill="1" applyBorder="1" applyAlignment="1">
      <alignment horizontal="left" wrapText="1" indent="1"/>
    </xf>
    <xf numFmtId="166" fontId="36" fillId="39" borderId="57" xfId="32" applyNumberFormat="1" applyFont="1" applyFill="1" applyBorder="1"/>
    <xf numFmtId="0" fontId="2" fillId="0" borderId="57" xfId="0" applyFont="1" applyBorder="1"/>
    <xf numFmtId="166" fontId="2" fillId="0" borderId="57" xfId="0" applyNumberFormat="1" applyFont="1" applyBorder="1"/>
    <xf numFmtId="0" fontId="12" fillId="3" borderId="57" xfId="0" applyFont="1" applyFill="1" applyBorder="1"/>
    <xf numFmtId="165" fontId="2" fillId="2" borderId="57" xfId="32" applyFont="1" applyFill="1" applyBorder="1"/>
    <xf numFmtId="166" fontId="12" fillId="2" borderId="57" xfId="32" applyNumberFormat="1" applyFont="1" applyFill="1" applyBorder="1"/>
    <xf numFmtId="0" fontId="12" fillId="2" borderId="57" xfId="0" applyFont="1" applyFill="1" applyBorder="1"/>
    <xf numFmtId="165" fontId="12" fillId="3" borderId="57" xfId="32" applyFont="1" applyFill="1" applyBorder="1"/>
    <xf numFmtId="166" fontId="2" fillId="0" borderId="57" xfId="32" applyNumberFormat="1" applyFont="1" applyBorder="1"/>
    <xf numFmtId="0" fontId="3" fillId="0" borderId="21" xfId="0" applyFont="1" applyBorder="1"/>
    <xf numFmtId="166" fontId="3" fillId="2" borderId="74" xfId="32" applyNumberFormat="1" applyFont="1" applyFill="1" applyBorder="1"/>
    <xf numFmtId="167" fontId="3" fillId="0" borderId="74" xfId="45" applyNumberFormat="1" applyFont="1" applyBorder="1"/>
    <xf numFmtId="166" fontId="3" fillId="0" borderId="74" xfId="32" applyNumberFormat="1" applyFont="1" applyBorder="1"/>
    <xf numFmtId="10" fontId="104" fillId="0" borderId="72" xfId="45" applyNumberFormat="1" applyFont="1" applyBorder="1"/>
    <xf numFmtId="4" fontId="0" fillId="0" borderId="15" xfId="0" applyNumberFormat="1" applyBorder="1" applyAlignment="1">
      <alignment horizontal="right"/>
    </xf>
    <xf numFmtId="4" fontId="0" fillId="0" borderId="57" xfId="0" applyNumberFormat="1" applyBorder="1" applyAlignment="1">
      <alignment horizontal="right"/>
    </xf>
    <xf numFmtId="49" fontId="2" fillId="41" borderId="42" xfId="0" applyNumberFormat="1" applyFont="1" applyFill="1" applyBorder="1" applyAlignment="1">
      <alignment horizontal="right"/>
    </xf>
    <xf numFmtId="0" fontId="2" fillId="41" borderId="46" xfId="0" applyFont="1" applyFill="1" applyBorder="1" applyAlignment="1">
      <alignment horizontal="left" wrapText="1" indent="1"/>
    </xf>
    <xf numFmtId="166" fontId="2" fillId="41" borderId="46" xfId="32" applyNumberFormat="1" applyFont="1" applyFill="1" applyBorder="1"/>
    <xf numFmtId="166" fontId="2" fillId="39" borderId="46" xfId="32" applyNumberFormat="1" applyFont="1" applyFill="1" applyBorder="1"/>
    <xf numFmtId="0" fontId="2" fillId="0" borderId="46" xfId="0" applyFont="1" applyBorder="1"/>
    <xf numFmtId="0" fontId="12" fillId="3" borderId="46" xfId="0" applyFont="1" applyFill="1" applyBorder="1"/>
    <xf numFmtId="0" fontId="2" fillId="2" borderId="46" xfId="0" applyFont="1" applyFill="1" applyBorder="1"/>
    <xf numFmtId="0" fontId="12" fillId="2" borderId="46" xfId="0" applyFont="1" applyFill="1" applyBorder="1"/>
    <xf numFmtId="165" fontId="12" fillId="3" borderId="46" xfId="32" applyFont="1" applyFill="1" applyBorder="1"/>
    <xf numFmtId="166" fontId="12" fillId="3" borderId="46" xfId="32" applyNumberFormat="1" applyFont="1" applyFill="1" applyBorder="1"/>
    <xf numFmtId="166" fontId="2" fillId="4" borderId="46" xfId="32" applyNumberFormat="1" applyFont="1" applyFill="1" applyBorder="1"/>
    <xf numFmtId="166" fontId="3" fillId="41" borderId="46" xfId="32" applyNumberFormat="1" applyFont="1" applyFill="1" applyBorder="1"/>
    <xf numFmtId="167" fontId="6" fillId="2" borderId="46" xfId="45" applyNumberFormat="1" applyFont="1" applyFill="1" applyBorder="1" applyAlignment="1">
      <alignment horizontal="center"/>
    </xf>
    <xf numFmtId="10" fontId="104" fillId="2" borderId="71" xfId="45" applyNumberFormat="1" applyFont="1" applyFill="1" applyBorder="1" applyAlignment="1">
      <alignment horizontal="center"/>
    </xf>
    <xf numFmtId="0" fontId="15" fillId="2" borderId="0" xfId="0" applyFont="1" applyFill="1" applyAlignment="1">
      <alignment horizontal="left" indent="1"/>
    </xf>
    <xf numFmtId="166" fontId="15" fillId="43" borderId="0" xfId="33" applyNumberFormat="1" applyFont="1" applyFill="1" applyBorder="1"/>
    <xf numFmtId="10" fontId="15" fillId="2" borderId="0" xfId="45" applyNumberFormat="1" applyFont="1" applyFill="1" applyBorder="1" applyAlignment="1">
      <alignment horizontal="center"/>
    </xf>
    <xf numFmtId="10" fontId="117" fillId="44" borderId="0" xfId="45" applyNumberFormat="1" applyFont="1" applyFill="1" applyBorder="1" applyAlignment="1">
      <alignment horizontal="center"/>
    </xf>
    <xf numFmtId="166" fontId="2" fillId="65" borderId="10" xfId="32" applyNumberFormat="1" applyFont="1" applyFill="1" applyBorder="1"/>
    <xf numFmtId="166" fontId="2" fillId="65" borderId="35" xfId="32" applyNumberFormat="1" applyFont="1" applyFill="1" applyBorder="1"/>
    <xf numFmtId="166" fontId="2" fillId="66" borderId="10" xfId="32" applyNumberFormat="1" applyFont="1" applyFill="1" applyBorder="1"/>
    <xf numFmtId="166" fontId="2" fillId="66" borderId="35" xfId="32" applyNumberFormat="1" applyFont="1" applyFill="1" applyBorder="1"/>
    <xf numFmtId="166" fontId="2" fillId="67" borderId="10" xfId="32" applyNumberFormat="1" applyFont="1" applyFill="1" applyBorder="1"/>
    <xf numFmtId="166" fontId="2" fillId="67" borderId="35" xfId="32" applyNumberFormat="1" applyFont="1" applyFill="1" applyBorder="1"/>
    <xf numFmtId="166" fontId="2" fillId="67" borderId="20" xfId="32" applyNumberFormat="1" applyFont="1" applyFill="1" applyBorder="1"/>
    <xf numFmtId="49" fontId="8" fillId="0" borderId="10" xfId="0" applyNumberFormat="1" applyFont="1" applyBorder="1" applyAlignment="1">
      <alignment horizontal="right" vertical="center"/>
    </xf>
    <xf numFmtId="0" fontId="8" fillId="0" borderId="0" xfId="0" applyFont="1" applyAlignment="1">
      <alignment horizontal="justify" vertical="center" wrapText="1"/>
    </xf>
    <xf numFmtId="49" fontId="8" fillId="0" borderId="20" xfId="0" applyNumberFormat="1" applyFont="1" applyBorder="1" applyAlignment="1">
      <alignment horizontal="right"/>
    </xf>
    <xf numFmtId="0" fontId="8" fillId="0" borderId="21" xfId="0" applyFont="1" applyBorder="1" applyAlignment="1">
      <alignment horizontal="justify" vertical="justify" wrapText="1"/>
    </xf>
    <xf numFmtId="4" fontId="15" fillId="68" borderId="0" xfId="0" applyNumberFormat="1" applyFont="1" applyFill="1" applyAlignment="1">
      <alignment horizontal="right"/>
    </xf>
    <xf numFmtId="4" fontId="15" fillId="69" borderId="0" xfId="0" applyNumberFormat="1" applyFont="1" applyFill="1" applyAlignment="1">
      <alignment horizontal="right"/>
    </xf>
    <xf numFmtId="0" fontId="2" fillId="70" borderId="0" xfId="0" applyFont="1" applyFill="1"/>
    <xf numFmtId="4" fontId="15" fillId="67" borderId="0" xfId="0" applyNumberFormat="1" applyFont="1" applyFill="1" applyAlignment="1">
      <alignment horizontal="right"/>
    </xf>
    <xf numFmtId="4" fontId="15" fillId="71" borderId="0" xfId="0" applyNumberFormat="1" applyFont="1" applyFill="1" applyAlignment="1">
      <alignment horizontal="right"/>
    </xf>
    <xf numFmtId="4" fontId="15" fillId="71" borderId="0" xfId="0" applyNumberFormat="1" applyFont="1" applyFill="1" applyAlignment="1">
      <alignment horizontal="left" wrapText="1"/>
    </xf>
    <xf numFmtId="0" fontId="10" fillId="67" borderId="0" xfId="0" applyFont="1" applyFill="1"/>
    <xf numFmtId="4" fontId="0" fillId="72" borderId="0" xfId="0" applyNumberFormat="1" applyFill="1" applyAlignment="1">
      <alignment horizontal="right"/>
    </xf>
    <xf numFmtId="3" fontId="0" fillId="0" borderId="0" xfId="0" applyNumberFormat="1" applyAlignment="1">
      <alignment horizontal="right"/>
    </xf>
    <xf numFmtId="165" fontId="12" fillId="48" borderId="57" xfId="32" applyFont="1" applyFill="1" applyBorder="1"/>
    <xf numFmtId="165" fontId="12" fillId="48" borderId="15" xfId="32" applyFont="1" applyFill="1" applyBorder="1"/>
    <xf numFmtId="165" fontId="12" fillId="2" borderId="57" xfId="32" applyFont="1" applyFill="1" applyBorder="1"/>
    <xf numFmtId="166" fontId="3" fillId="43" borderId="15" xfId="33" applyNumberFormat="1" applyFont="1" applyFill="1" applyBorder="1"/>
    <xf numFmtId="4" fontId="0" fillId="67" borderId="0" xfId="0" applyNumberFormat="1" applyFill="1" applyAlignment="1">
      <alignment horizontal="right" vertical="top"/>
    </xf>
    <xf numFmtId="9" fontId="38" fillId="67" borderId="0" xfId="45" applyFont="1" applyFill="1" applyBorder="1" applyAlignment="1">
      <alignment horizontal="center"/>
    </xf>
    <xf numFmtId="165" fontId="96" fillId="40" borderId="12" xfId="32" applyFont="1" applyFill="1" applyBorder="1"/>
    <xf numFmtId="166" fontId="73" fillId="40" borderId="19" xfId="0" applyNumberFormat="1" applyFont="1" applyFill="1" applyBorder="1" applyAlignment="1">
      <alignment horizontal="center" vertical="center" wrapText="1"/>
    </xf>
    <xf numFmtId="166" fontId="3" fillId="2" borderId="15" xfId="33" applyNumberFormat="1" applyFont="1" applyFill="1" applyBorder="1"/>
    <xf numFmtId="0" fontId="3" fillId="2" borderId="15" xfId="0" applyFont="1" applyFill="1" applyBorder="1" applyAlignment="1">
      <alignment horizontal="right"/>
    </xf>
    <xf numFmtId="4" fontId="0" fillId="72" borderId="0" xfId="0" applyNumberFormat="1" applyFill="1" applyAlignment="1">
      <alignment horizontal="right" vertical="top"/>
    </xf>
    <xf numFmtId="4" fontId="0" fillId="45" borderId="0" xfId="0" applyNumberFormat="1" applyFill="1" applyAlignment="1">
      <alignment horizontal="right" vertical="top"/>
    </xf>
    <xf numFmtId="4" fontId="0" fillId="50" borderId="0" xfId="0" applyNumberFormat="1" applyFill="1" applyAlignment="1">
      <alignment horizontal="right" vertical="top"/>
    </xf>
    <xf numFmtId="4" fontId="0" fillId="73" borderId="0" xfId="0" applyNumberFormat="1" applyFill="1" applyAlignment="1">
      <alignment horizontal="right" vertical="top"/>
    </xf>
    <xf numFmtId="3" fontId="0" fillId="45" borderId="0" xfId="0" applyNumberFormat="1" applyFill="1" applyAlignment="1">
      <alignment horizontal="right" vertical="top"/>
    </xf>
    <xf numFmtId="10" fontId="127" fillId="0" borderId="26" xfId="45" applyNumberFormat="1" applyFont="1" applyBorder="1" applyAlignment="1">
      <alignment horizontal="center" vertical="center" wrapText="1"/>
    </xf>
    <xf numFmtId="10" fontId="130" fillId="0" borderId="12" xfId="45" applyNumberFormat="1" applyFont="1" applyBorder="1" applyAlignment="1">
      <alignment horizontal="center" vertical="center" wrapText="1"/>
    </xf>
    <xf numFmtId="166" fontId="3" fillId="0" borderId="26" xfId="0" applyNumberFormat="1" applyFont="1" applyBorder="1" applyAlignment="1">
      <alignment horizontal="center" vertical="center" wrapText="1"/>
    </xf>
    <xf numFmtId="166" fontId="2" fillId="0" borderId="12" xfId="0" applyNumberFormat="1" applyFont="1" applyBorder="1" applyAlignment="1">
      <alignment horizontal="center" vertical="center" wrapText="1"/>
    </xf>
    <xf numFmtId="166" fontId="17" fillId="3" borderId="17" xfId="0" applyNumberFormat="1" applyFont="1" applyFill="1" applyBorder="1" applyAlignment="1">
      <alignment horizontal="center" vertical="center" wrapText="1"/>
    </xf>
    <xf numFmtId="166" fontId="17" fillId="3" borderId="47" xfId="0" applyNumberFormat="1" applyFont="1" applyFill="1" applyBorder="1" applyAlignment="1">
      <alignment horizontal="center" vertical="center" wrapText="1"/>
    </xf>
    <xf numFmtId="166" fontId="93" fillId="40" borderId="26" xfId="0" applyNumberFormat="1" applyFont="1" applyFill="1" applyBorder="1" applyAlignment="1">
      <alignment horizontal="center" vertical="center" wrapText="1"/>
    </xf>
    <xf numFmtId="166" fontId="91" fillId="40" borderId="12" xfId="0" applyNumberFormat="1" applyFont="1" applyFill="1" applyBorder="1" applyAlignment="1">
      <alignment horizontal="center" vertical="center" wrapText="1"/>
    </xf>
    <xf numFmtId="166" fontId="93" fillId="40" borderId="12" xfId="0" applyNumberFormat="1" applyFont="1" applyFill="1" applyBorder="1" applyAlignment="1">
      <alignment horizontal="center" vertical="center" wrapText="1"/>
    </xf>
    <xf numFmtId="166" fontId="19" fillId="4" borderId="38" xfId="0" applyNumberFormat="1" applyFont="1" applyFill="1" applyBorder="1" applyAlignment="1">
      <alignment horizontal="center" vertical="center" wrapText="1"/>
    </xf>
    <xf numFmtId="166" fontId="19" fillId="4" borderId="28" xfId="0" applyNumberFormat="1" applyFont="1" applyFill="1" applyBorder="1" applyAlignment="1">
      <alignment horizontal="center" vertical="center" wrapText="1"/>
    </xf>
    <xf numFmtId="167" fontId="3" fillId="0" borderId="26" xfId="45" applyNumberFormat="1" applyFont="1" applyBorder="1" applyAlignment="1">
      <alignment horizontal="center" wrapText="1"/>
    </xf>
    <xf numFmtId="167" fontId="2" fillId="0" borderId="12" xfId="45" applyNumberFormat="1" applyFont="1" applyBorder="1" applyAlignment="1">
      <alignment horizontal="center" wrapText="1"/>
    </xf>
    <xf numFmtId="0" fontId="3" fillId="0" borderId="52" xfId="0" applyFont="1"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34" xfId="0" applyFont="1" applyBorder="1" applyAlignment="1">
      <alignment horizontal="center"/>
    </xf>
    <xf numFmtId="166" fontId="17" fillId="0" borderId="26" xfId="0" applyNumberFormat="1" applyFont="1" applyBorder="1" applyAlignment="1">
      <alignment horizontal="center" vertical="center" wrapText="1"/>
    </xf>
    <xf numFmtId="166" fontId="12" fillId="0" borderId="12" xfId="0" applyNumberFormat="1" applyFont="1" applyBorder="1" applyAlignment="1">
      <alignment horizontal="center" vertical="center" wrapText="1"/>
    </xf>
    <xf numFmtId="0" fontId="106" fillId="40" borderId="38" xfId="0" applyFont="1" applyFill="1" applyBorder="1" applyAlignment="1">
      <alignment horizontal="center" wrapText="1"/>
    </xf>
    <xf numFmtId="0" fontId="106" fillId="40" borderId="36" xfId="0" applyFont="1" applyFill="1" applyBorder="1" applyAlignment="1">
      <alignment horizontal="center" wrapText="1"/>
    </xf>
    <xf numFmtId="0" fontId="106" fillId="40" borderId="28" xfId="0" applyFont="1" applyFill="1" applyBorder="1" applyAlignment="1">
      <alignment horizontal="center" wrapText="1"/>
    </xf>
    <xf numFmtId="166" fontId="17" fillId="0" borderId="17" xfId="0" applyNumberFormat="1" applyFont="1" applyBorder="1" applyAlignment="1">
      <alignment horizontal="center" vertical="center" wrapText="1"/>
    </xf>
    <xf numFmtId="166" fontId="17" fillId="0" borderId="47" xfId="0" applyNumberFormat="1" applyFont="1" applyBorder="1" applyAlignment="1">
      <alignment horizontal="center" vertical="center" wrapText="1"/>
    </xf>
    <xf numFmtId="166" fontId="93" fillId="47" borderId="36" xfId="0" applyNumberFormat="1" applyFont="1" applyFill="1" applyBorder="1" applyAlignment="1">
      <alignment horizontal="center" vertical="center" wrapText="1"/>
    </xf>
    <xf numFmtId="166" fontId="91" fillId="47" borderId="0" xfId="0" applyNumberFormat="1" applyFont="1" applyFill="1" applyAlignment="1">
      <alignment horizontal="center" vertical="center" wrapText="1"/>
    </xf>
    <xf numFmtId="166" fontId="17" fillId="3" borderId="31" xfId="0" applyNumberFormat="1" applyFont="1" applyFill="1" applyBorder="1" applyAlignment="1">
      <alignment horizontal="center" vertical="center" wrapText="1"/>
    </xf>
    <xf numFmtId="166" fontId="17" fillId="3" borderId="37" xfId="0" applyNumberFormat="1" applyFont="1" applyFill="1" applyBorder="1" applyAlignment="1">
      <alignment horizontal="center" vertical="center" wrapText="1"/>
    </xf>
    <xf numFmtId="166" fontId="17" fillId="0" borderId="31" xfId="0" applyNumberFormat="1" applyFont="1" applyBorder="1" applyAlignment="1">
      <alignment horizontal="center" vertical="center" wrapText="1"/>
    </xf>
    <xf numFmtId="166" fontId="17" fillId="0" borderId="37" xfId="0" applyNumberFormat="1" applyFont="1" applyBorder="1" applyAlignment="1">
      <alignment horizontal="center" vertical="center" wrapText="1"/>
    </xf>
    <xf numFmtId="0" fontId="106" fillId="40" borderId="51" xfId="0" applyFont="1" applyFill="1" applyBorder="1" applyAlignment="1">
      <alignment horizontal="center" wrapText="1"/>
    </xf>
    <xf numFmtId="0" fontId="106" fillId="40" borderId="11" xfId="0" applyFont="1" applyFill="1" applyBorder="1" applyAlignment="1">
      <alignment horizontal="center" wrapText="1"/>
    </xf>
    <xf numFmtId="0" fontId="67" fillId="40" borderId="38" xfId="0" applyFont="1" applyFill="1" applyBorder="1" applyAlignment="1">
      <alignment horizontal="center"/>
    </xf>
    <xf numFmtId="0" fontId="67" fillId="40" borderId="36" xfId="0" applyFont="1" applyFill="1" applyBorder="1" applyAlignment="1">
      <alignment horizontal="center"/>
    </xf>
    <xf numFmtId="0" fontId="67" fillId="40" borderId="28" xfId="0" applyFont="1" applyFill="1" applyBorder="1" applyAlignment="1">
      <alignment horizontal="center"/>
    </xf>
    <xf numFmtId="0" fontId="62" fillId="40" borderId="10" xfId="0" applyFont="1" applyFill="1" applyBorder="1" applyAlignment="1">
      <alignment horizontal="center"/>
    </xf>
    <xf numFmtId="0" fontId="62" fillId="40" borderId="0" xfId="0" applyFont="1" applyFill="1" applyAlignment="1">
      <alignment horizontal="center"/>
    </xf>
    <xf numFmtId="0" fontId="62" fillId="40" borderId="35" xfId="0" applyFont="1" applyFill="1" applyBorder="1" applyAlignment="1">
      <alignment horizontal="center"/>
    </xf>
    <xf numFmtId="0" fontId="62" fillId="40" borderId="10" xfId="0" quotePrefix="1" applyFont="1" applyFill="1" applyBorder="1" applyAlignment="1">
      <alignment horizontal="center"/>
    </xf>
    <xf numFmtId="0" fontId="62" fillId="40" borderId="0" xfId="0" quotePrefix="1" applyFont="1" applyFill="1" applyAlignment="1">
      <alignment horizontal="center"/>
    </xf>
    <xf numFmtId="0" fontId="62" fillId="40" borderId="35" xfId="0" quotePrefix="1" applyFont="1" applyFill="1" applyBorder="1" applyAlignment="1">
      <alignment horizontal="center"/>
    </xf>
    <xf numFmtId="166" fontId="3" fillId="0" borderId="18" xfId="0" applyNumberFormat="1" applyFont="1" applyBorder="1" applyAlignment="1">
      <alignment horizontal="center" vertical="center" wrapText="1"/>
    </xf>
    <xf numFmtId="166" fontId="3" fillId="0" borderId="69" xfId="0" applyNumberFormat="1" applyFont="1" applyBorder="1" applyAlignment="1">
      <alignment horizontal="center" vertical="center" wrapText="1"/>
    </xf>
    <xf numFmtId="166" fontId="17" fillId="48" borderId="31" xfId="0" applyNumberFormat="1" applyFont="1" applyFill="1" applyBorder="1" applyAlignment="1">
      <alignment horizontal="center" vertical="center" wrapText="1"/>
    </xf>
    <xf numFmtId="166" fontId="17" fillId="48" borderId="37" xfId="0" applyNumberFormat="1" applyFont="1" applyFill="1" applyBorder="1" applyAlignment="1">
      <alignment horizontal="center" vertical="center" wrapText="1"/>
    </xf>
    <xf numFmtId="166" fontId="17" fillId="3" borderId="2" xfId="0" applyNumberFormat="1" applyFont="1" applyFill="1" applyBorder="1" applyAlignment="1">
      <alignment horizontal="center" vertical="center" wrapText="1"/>
    </xf>
    <xf numFmtId="166" fontId="17" fillId="4" borderId="38" xfId="0" applyNumberFormat="1" applyFont="1" applyFill="1" applyBorder="1" applyAlignment="1">
      <alignment horizontal="center" vertical="center" wrapText="1"/>
    </xf>
    <xf numFmtId="166" fontId="17" fillId="4" borderId="28" xfId="0" applyNumberFormat="1" applyFont="1" applyFill="1" applyBorder="1" applyAlignment="1">
      <alignment horizontal="center" vertical="center" wrapText="1"/>
    </xf>
    <xf numFmtId="167" fontId="17" fillId="0" borderId="26" xfId="45" applyNumberFormat="1" applyFont="1" applyBorder="1" applyAlignment="1">
      <alignment horizontal="center" wrapText="1"/>
    </xf>
    <xf numFmtId="167" fontId="12" fillId="0" borderId="19" xfId="45" applyNumberFormat="1" applyFont="1" applyBorder="1" applyAlignment="1">
      <alignment horizontal="center" wrapText="1"/>
    </xf>
    <xf numFmtId="166" fontId="3" fillId="3" borderId="36" xfId="0" applyNumberFormat="1" applyFont="1" applyFill="1" applyBorder="1" applyAlignment="1">
      <alignment horizontal="center" vertical="center" wrapText="1"/>
    </xf>
    <xf numFmtId="166" fontId="3" fillId="3" borderId="37" xfId="0" applyNumberFormat="1" applyFont="1" applyFill="1" applyBorder="1" applyAlignment="1">
      <alignment horizontal="center" vertical="center" wrapText="1"/>
    </xf>
    <xf numFmtId="167" fontId="127" fillId="0" borderId="26" xfId="45" applyNumberFormat="1" applyFont="1" applyBorder="1" applyAlignment="1">
      <alignment horizontal="center" vertical="center" wrapText="1"/>
    </xf>
    <xf numFmtId="167" fontId="127" fillId="0" borderId="19" xfId="45" applyNumberFormat="1" applyFont="1" applyBorder="1" applyAlignment="1">
      <alignment horizontal="center" vertical="center" wrapText="1"/>
    </xf>
    <xf numFmtId="0" fontId="105" fillId="40" borderId="21" xfId="0" applyFont="1" applyFill="1" applyBorder="1" applyAlignment="1">
      <alignment horizontal="center"/>
    </xf>
    <xf numFmtId="166" fontId="106" fillId="47" borderId="26" xfId="0" applyNumberFormat="1" applyFont="1" applyFill="1" applyBorder="1" applyAlignment="1">
      <alignment horizontal="center" vertical="center" wrapText="1"/>
    </xf>
    <xf numFmtId="166" fontId="107" fillId="47" borderId="19" xfId="0" applyNumberFormat="1" applyFont="1" applyFill="1" applyBorder="1" applyAlignment="1">
      <alignment horizontal="center" vertical="center" wrapText="1"/>
    </xf>
    <xf numFmtId="166" fontId="91" fillId="40" borderId="19" xfId="0" applyNumberFormat="1" applyFont="1" applyFill="1" applyBorder="1" applyAlignment="1">
      <alignment horizontal="center" vertical="center" wrapText="1"/>
    </xf>
    <xf numFmtId="166" fontId="2" fillId="0" borderId="19" xfId="0" applyNumberFormat="1" applyFont="1" applyBorder="1" applyAlignment="1">
      <alignment horizontal="center" vertical="center" wrapText="1"/>
    </xf>
    <xf numFmtId="166" fontId="93" fillId="40" borderId="19" xfId="0" applyNumberFormat="1" applyFont="1" applyFill="1" applyBorder="1" applyAlignment="1">
      <alignment horizontal="center" vertical="center" wrapText="1"/>
    </xf>
    <xf numFmtId="166" fontId="17" fillId="0" borderId="26" xfId="0" applyNumberFormat="1" applyFont="1" applyBorder="1" applyAlignment="1">
      <alignment horizontal="center" wrapText="1"/>
    </xf>
    <xf numFmtId="166" fontId="12" fillId="0" borderId="19" xfId="0" applyNumberFormat="1" applyFont="1" applyBorder="1" applyAlignment="1">
      <alignment horizontal="center" wrapText="1"/>
    </xf>
    <xf numFmtId="166" fontId="12" fillId="0" borderId="19" xfId="0" applyNumberFormat="1" applyFont="1" applyBorder="1" applyAlignment="1">
      <alignment horizontal="center" vertical="center" wrapText="1"/>
    </xf>
    <xf numFmtId="166" fontId="28" fillId="40" borderId="26" xfId="0" applyNumberFormat="1" applyFont="1" applyFill="1" applyBorder="1" applyAlignment="1">
      <alignment horizontal="center" vertical="center" wrapText="1"/>
    </xf>
    <xf numFmtId="166" fontId="53" fillId="40" borderId="19" xfId="0" applyNumberFormat="1" applyFont="1" applyFill="1" applyBorder="1" applyAlignment="1">
      <alignment horizontal="center" vertical="center" wrapText="1"/>
    </xf>
    <xf numFmtId="0" fontId="52" fillId="40" borderId="38" xfId="0" applyFont="1" applyFill="1" applyBorder="1" applyAlignment="1">
      <alignment horizontal="center"/>
    </xf>
    <xf numFmtId="0" fontId="52" fillId="40" borderId="36" xfId="0" applyFont="1" applyFill="1" applyBorder="1" applyAlignment="1">
      <alignment horizontal="center"/>
    </xf>
    <xf numFmtId="0" fontId="52" fillId="40" borderId="28" xfId="0" applyFont="1" applyFill="1" applyBorder="1" applyAlignment="1">
      <alignment horizontal="center"/>
    </xf>
    <xf numFmtId="0" fontId="52" fillId="40" borderId="10" xfId="0" applyFont="1" applyFill="1" applyBorder="1" applyAlignment="1">
      <alignment horizontal="center"/>
    </xf>
    <xf numFmtId="0" fontId="52" fillId="40" borderId="0" xfId="0" applyFont="1" applyFill="1" applyAlignment="1">
      <alignment horizontal="center"/>
    </xf>
    <xf numFmtId="0" fontId="52" fillId="40" borderId="35" xfId="0" applyFont="1" applyFill="1" applyBorder="1" applyAlignment="1">
      <alignment horizontal="center"/>
    </xf>
    <xf numFmtId="0" fontId="52" fillId="40" borderId="10" xfId="0" quotePrefix="1" applyFont="1" applyFill="1" applyBorder="1" applyAlignment="1">
      <alignment horizontal="center"/>
    </xf>
    <xf numFmtId="0" fontId="52" fillId="40" borderId="0" xfId="0" quotePrefix="1" applyFont="1" applyFill="1" applyAlignment="1">
      <alignment horizontal="center"/>
    </xf>
    <xf numFmtId="0" fontId="52" fillId="40" borderId="35" xfId="0" quotePrefix="1" applyFont="1" applyFill="1" applyBorder="1" applyAlignment="1">
      <alignment horizontal="center"/>
    </xf>
    <xf numFmtId="166" fontId="52" fillId="40" borderId="26" xfId="0" applyNumberFormat="1" applyFont="1" applyFill="1" applyBorder="1" applyAlignment="1">
      <alignment horizontal="center" vertical="center" wrapText="1"/>
    </xf>
    <xf numFmtId="166" fontId="52" fillId="40" borderId="0" xfId="0" applyNumberFormat="1" applyFont="1" applyFill="1" applyAlignment="1">
      <alignment horizontal="center" vertical="center" wrapText="1"/>
    </xf>
    <xf numFmtId="166" fontId="53" fillId="40" borderId="0" xfId="0" applyNumberFormat="1" applyFont="1" applyFill="1" applyAlignment="1">
      <alignment horizontal="center" vertical="center" wrapText="1"/>
    </xf>
    <xf numFmtId="166" fontId="60" fillId="40" borderId="0" xfId="0" applyNumberFormat="1" applyFont="1" applyFill="1" applyAlignment="1">
      <alignment horizontal="center" vertical="center" wrapText="1"/>
    </xf>
    <xf numFmtId="0" fontId="52" fillId="40" borderId="38" xfId="0" applyFont="1" applyFill="1" applyBorder="1" applyAlignment="1">
      <alignment horizontal="center" vertical="center"/>
    </xf>
    <xf numFmtId="0" fontId="52" fillId="40" borderId="28" xfId="0" applyFont="1" applyFill="1" applyBorder="1" applyAlignment="1">
      <alignment horizontal="center" vertical="center"/>
    </xf>
    <xf numFmtId="166" fontId="63" fillId="40" borderId="0" xfId="0" applyNumberFormat="1" applyFont="1" applyFill="1" applyAlignment="1">
      <alignment horizontal="center" vertical="center" wrapText="1"/>
    </xf>
    <xf numFmtId="0" fontId="59" fillId="40" borderId="38" xfId="0" applyFont="1" applyFill="1" applyBorder="1" applyAlignment="1">
      <alignment horizontal="center"/>
    </xf>
    <xf numFmtId="0" fontId="59" fillId="40" borderId="36" xfId="0" applyFont="1" applyFill="1" applyBorder="1" applyAlignment="1">
      <alignment horizontal="center"/>
    </xf>
    <xf numFmtId="0" fontId="59" fillId="40" borderId="28" xfId="0" applyFont="1" applyFill="1" applyBorder="1" applyAlignment="1">
      <alignment horizontal="center"/>
    </xf>
    <xf numFmtId="0" fontId="59" fillId="40" borderId="10" xfId="0" applyFont="1" applyFill="1" applyBorder="1" applyAlignment="1">
      <alignment horizontal="center"/>
    </xf>
    <xf numFmtId="0" fontId="59" fillId="40" borderId="0" xfId="0" applyFont="1" applyFill="1" applyAlignment="1">
      <alignment horizontal="center"/>
    </xf>
    <xf numFmtId="0" fontId="59" fillId="40" borderId="35" xfId="0" applyFont="1" applyFill="1" applyBorder="1" applyAlignment="1">
      <alignment horizontal="center"/>
    </xf>
    <xf numFmtId="166" fontId="23" fillId="40" borderId="26" xfId="0" applyNumberFormat="1" applyFont="1" applyFill="1" applyBorder="1" applyAlignment="1">
      <alignment horizontal="center" vertical="center" wrapText="1"/>
    </xf>
    <xf numFmtId="166" fontId="29" fillId="40" borderId="19" xfId="0" applyNumberFormat="1" applyFont="1" applyFill="1" applyBorder="1" applyAlignment="1">
      <alignment horizontal="center" vertical="center" wrapText="1"/>
    </xf>
    <xf numFmtId="0" fontId="23" fillId="40" borderId="38" xfId="0" applyFont="1" applyFill="1" applyBorder="1" applyAlignment="1">
      <alignment horizontal="center" vertical="center"/>
    </xf>
    <xf numFmtId="0" fontId="23" fillId="40" borderId="28" xfId="0" applyFont="1" applyFill="1" applyBorder="1" applyAlignment="1">
      <alignment horizontal="center" vertical="center"/>
    </xf>
    <xf numFmtId="0" fontId="59" fillId="40" borderId="10" xfId="0" quotePrefix="1" applyFont="1" applyFill="1" applyBorder="1" applyAlignment="1">
      <alignment horizontal="center"/>
    </xf>
    <xf numFmtId="0" fontId="59" fillId="40" borderId="0" xfId="0" quotePrefix="1" applyFont="1" applyFill="1" applyAlignment="1">
      <alignment horizontal="center"/>
    </xf>
    <xf numFmtId="0" fontId="59" fillId="40" borderId="35" xfId="0" quotePrefix="1" applyFont="1" applyFill="1" applyBorder="1" applyAlignment="1">
      <alignment horizontal="center"/>
    </xf>
    <xf numFmtId="167" fontId="23" fillId="40" borderId="26" xfId="45" applyNumberFormat="1" applyFont="1" applyFill="1" applyBorder="1" applyAlignment="1">
      <alignment horizontal="center" vertical="center" wrapText="1"/>
    </xf>
    <xf numFmtId="167" fontId="29" fillId="40" borderId="19" xfId="45" applyNumberFormat="1" applyFont="1" applyFill="1" applyBorder="1" applyAlignment="1">
      <alignment horizontal="center" vertical="center" wrapText="1"/>
    </xf>
    <xf numFmtId="0" fontId="64" fillId="5" borderId="55"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6" xfId="40" applyFont="1" applyBorder="1" applyAlignment="1">
      <alignment horizontal="left" vertical="center" wrapText="1" shrinkToFit="1"/>
    </xf>
    <xf numFmtId="0" fontId="17" fillId="0" borderId="0" xfId="40" applyFont="1" applyAlignment="1">
      <alignment horizontal="left" vertical="center" wrapText="1" shrinkToFit="1"/>
    </xf>
    <xf numFmtId="0" fontId="17" fillId="0" borderId="0" xfId="40" applyFont="1" applyAlignment="1">
      <alignment horizontal="left"/>
    </xf>
    <xf numFmtId="0" fontId="17" fillId="0" borderId="0" xfId="40" applyFont="1" applyAlignment="1">
      <alignment horizontal="center"/>
    </xf>
    <xf numFmtId="0" fontId="12" fillId="0" borderId="0" xfId="40" applyFont="1" applyAlignment="1">
      <alignment horizontal="center"/>
    </xf>
    <xf numFmtId="0" fontId="28" fillId="5" borderId="55" xfId="40" applyFont="1" applyFill="1" applyBorder="1" applyAlignment="1">
      <alignment horizontal="center"/>
    </xf>
    <xf numFmtId="0" fontId="28" fillId="5" borderId="0" xfId="40" applyFont="1" applyFill="1" applyAlignment="1">
      <alignment horizontal="center"/>
    </xf>
    <xf numFmtId="0" fontId="21" fillId="0" borderId="0" xfId="40" applyFont="1" applyAlignment="1">
      <alignment horizontal="left" vertical="center" wrapText="1"/>
    </xf>
    <xf numFmtId="0" fontId="23" fillId="5" borderId="0" xfId="40" applyFont="1" applyFill="1" applyAlignment="1">
      <alignment horizontal="center" vertical="center"/>
    </xf>
    <xf numFmtId="0" fontId="0" fillId="0" borderId="0" xfId="0" applyAlignment="1">
      <alignment horizontal="center" vertical="center"/>
    </xf>
    <xf numFmtId="0" fontId="65" fillId="0" borderId="36" xfId="0" applyFont="1" applyBorder="1"/>
    <xf numFmtId="0" fontId="50" fillId="0" borderId="0" xfId="0" applyFont="1" applyAlignment="1">
      <alignment horizontal="center"/>
    </xf>
    <xf numFmtId="0" fontId="48" fillId="6" borderId="0" xfId="0" applyFont="1" applyFill="1" applyAlignment="1">
      <alignment horizontal="center"/>
    </xf>
    <xf numFmtId="0" fontId="52" fillId="6" borderId="20" xfId="0" applyFont="1" applyFill="1" applyBorder="1" applyAlignment="1">
      <alignment horizontal="center"/>
    </xf>
    <xf numFmtId="0" fontId="52" fillId="6" borderId="21" xfId="0" applyFont="1" applyFill="1" applyBorder="1" applyAlignment="1">
      <alignment horizontal="center"/>
    </xf>
    <xf numFmtId="0" fontId="52" fillId="6" borderId="25" xfId="0" applyFont="1" applyFill="1" applyBorder="1" applyAlignment="1">
      <alignment horizontal="center"/>
    </xf>
    <xf numFmtId="0" fontId="52" fillId="6" borderId="38" xfId="0" applyFont="1" applyFill="1" applyBorder="1" applyAlignment="1">
      <alignment horizontal="center"/>
    </xf>
    <xf numFmtId="0" fontId="52" fillId="6" borderId="28" xfId="0" applyFont="1" applyFill="1" applyBorder="1" applyAlignment="1">
      <alignment horizontal="center"/>
    </xf>
    <xf numFmtId="0" fontId="52" fillId="6" borderId="36" xfId="0" applyFont="1" applyFill="1" applyBorder="1" applyAlignment="1">
      <alignment horizontal="center"/>
    </xf>
    <xf numFmtId="0" fontId="52" fillId="6" borderId="10" xfId="0" applyFont="1" applyFill="1" applyBorder="1" applyAlignment="1">
      <alignment horizontal="center"/>
    </xf>
    <xf numFmtId="0" fontId="52" fillId="6" borderId="0" xfId="0" applyFont="1" applyFill="1" applyAlignment="1">
      <alignment horizontal="center"/>
    </xf>
    <xf numFmtId="0" fontId="52" fillId="6" borderId="35" xfId="0" applyFont="1" applyFill="1" applyBorder="1" applyAlignment="1">
      <alignment horizontal="center"/>
    </xf>
    <xf numFmtId="0" fontId="52" fillId="6" borderId="10" xfId="0" quotePrefix="1" applyFont="1" applyFill="1" applyBorder="1" applyAlignment="1">
      <alignment horizontal="center"/>
    </xf>
    <xf numFmtId="0" fontId="52" fillId="6" borderId="0" xfId="0" quotePrefix="1" applyFont="1" applyFill="1" applyAlignment="1">
      <alignment horizontal="center"/>
    </xf>
    <xf numFmtId="0" fontId="52" fillId="6" borderId="35" xfId="0" quotePrefix="1" applyFont="1" applyFill="1" applyBorder="1" applyAlignment="1">
      <alignment horizontal="center"/>
    </xf>
    <xf numFmtId="166" fontId="52" fillId="6" borderId="26" xfId="0" applyNumberFormat="1" applyFont="1" applyFill="1" applyBorder="1" applyAlignment="1">
      <alignment horizontal="center" vertical="center" wrapText="1"/>
    </xf>
    <xf numFmtId="166" fontId="53" fillId="6" borderId="19" xfId="0" applyNumberFormat="1" applyFont="1" applyFill="1" applyBorder="1" applyAlignment="1">
      <alignment horizontal="center" vertical="center" wrapText="1"/>
    </xf>
    <xf numFmtId="166" fontId="52" fillId="7" borderId="26" xfId="0" applyNumberFormat="1" applyFont="1" applyFill="1" applyBorder="1" applyAlignment="1">
      <alignment horizontal="center" vertical="center" wrapText="1"/>
    </xf>
    <xf numFmtId="166" fontId="53" fillId="7" borderId="19" xfId="0" applyNumberFormat="1" applyFont="1" applyFill="1" applyBorder="1" applyAlignment="1">
      <alignment horizontal="center" vertical="center" wrapText="1"/>
    </xf>
    <xf numFmtId="0" fontId="23" fillId="40" borderId="10" xfId="0" applyFont="1" applyFill="1" applyBorder="1" applyAlignment="1">
      <alignment horizontal="center"/>
    </xf>
    <xf numFmtId="0" fontId="23" fillId="40" borderId="0" xfId="0" applyFont="1" applyFill="1" applyAlignment="1">
      <alignment horizontal="center"/>
    </xf>
    <xf numFmtId="0" fontId="28" fillId="40" borderId="10" xfId="0" applyFont="1" applyFill="1" applyBorder="1" applyAlignment="1">
      <alignment horizontal="center"/>
    </xf>
    <xf numFmtId="0" fontId="28" fillId="40" borderId="0" xfId="0" applyFont="1" applyFill="1" applyAlignment="1">
      <alignment horizontal="center"/>
    </xf>
    <xf numFmtId="0" fontId="97" fillId="42" borderId="38" xfId="0" applyFont="1" applyFill="1" applyBorder="1" applyAlignment="1">
      <alignment horizontal="center"/>
    </xf>
    <xf numFmtId="0" fontId="97" fillId="42" borderId="36" xfId="0" applyFont="1" applyFill="1" applyBorder="1" applyAlignment="1">
      <alignment horizontal="center"/>
    </xf>
    <xf numFmtId="0" fontId="97" fillId="42" borderId="28" xfId="0" applyFont="1" applyFill="1" applyBorder="1" applyAlignment="1">
      <alignment horizontal="center"/>
    </xf>
    <xf numFmtId="0" fontId="97" fillId="42" borderId="10" xfId="0" applyFont="1" applyFill="1" applyBorder="1" applyAlignment="1">
      <alignment horizontal="center"/>
    </xf>
    <xf numFmtId="0" fontId="97" fillId="42" borderId="0" xfId="0" applyFont="1" applyFill="1" applyAlignment="1">
      <alignment horizontal="center"/>
    </xf>
    <xf numFmtId="0" fontId="97" fillId="42" borderId="35" xfId="0" applyFont="1" applyFill="1" applyBorder="1" applyAlignment="1">
      <alignment horizontal="center"/>
    </xf>
    <xf numFmtId="0" fontId="106" fillId="42" borderId="38" xfId="0" applyFont="1" applyFill="1" applyBorder="1" applyAlignment="1">
      <alignment horizontal="center"/>
    </xf>
    <xf numFmtId="0" fontId="106" fillId="42" borderId="28" xfId="0" applyFont="1" applyFill="1" applyBorder="1" applyAlignment="1">
      <alignment horizontal="center"/>
    </xf>
    <xf numFmtId="166" fontId="106" fillId="42" borderId="26" xfId="0" applyNumberFormat="1" applyFont="1" applyFill="1" applyBorder="1" applyAlignment="1">
      <alignment horizontal="center" vertical="center" wrapText="1"/>
    </xf>
    <xf numFmtId="166" fontId="106" fillId="42" borderId="19" xfId="0" applyNumberFormat="1" applyFont="1" applyFill="1" applyBorder="1" applyAlignment="1">
      <alignment horizontal="center" vertical="center" wrapText="1"/>
    </xf>
    <xf numFmtId="49" fontId="97" fillId="42" borderId="20" xfId="0" applyNumberFormat="1" applyFont="1" applyFill="1" applyBorder="1" applyAlignment="1">
      <alignment horizontal="center"/>
    </xf>
    <xf numFmtId="0" fontId="97" fillId="42" borderId="21" xfId="0" applyFont="1" applyFill="1" applyBorder="1" applyAlignment="1">
      <alignment horizontal="center"/>
    </xf>
    <xf numFmtId="0" fontId="97" fillId="42" borderId="25" xfId="0" applyFont="1" applyFill="1" applyBorder="1" applyAlignment="1">
      <alignment horizontal="center"/>
    </xf>
    <xf numFmtId="0" fontId="111" fillId="59" borderId="38" xfId="0" applyFont="1" applyFill="1" applyBorder="1" applyAlignment="1">
      <alignment horizontal="center"/>
    </xf>
    <xf numFmtId="0" fontId="111" fillId="59" borderId="36" xfId="0" applyFont="1" applyFill="1" applyBorder="1" applyAlignment="1">
      <alignment horizontal="center"/>
    </xf>
    <xf numFmtId="0" fontId="111" fillId="59" borderId="28" xfId="0" applyFont="1" applyFill="1" applyBorder="1" applyAlignment="1">
      <alignment horizontal="center"/>
    </xf>
    <xf numFmtId="0" fontId="111" fillId="59" borderId="10" xfId="0" quotePrefix="1" applyFont="1" applyFill="1" applyBorder="1" applyAlignment="1">
      <alignment horizontal="center"/>
    </xf>
    <xf numFmtId="0" fontId="111" fillId="59" borderId="0" xfId="0" quotePrefix="1" applyFont="1" applyFill="1" applyAlignment="1">
      <alignment horizontal="center"/>
    </xf>
    <xf numFmtId="0" fontId="111" fillId="59" borderId="35" xfId="0" quotePrefix="1" applyFont="1" applyFill="1" applyBorder="1" applyAlignment="1">
      <alignment horizontal="center"/>
    </xf>
    <xf numFmtId="0" fontId="116" fillId="59" borderId="38" xfId="0" applyFont="1" applyFill="1" applyBorder="1" applyAlignment="1">
      <alignment horizontal="center"/>
    </xf>
    <xf numFmtId="0" fontId="116" fillId="59" borderId="28" xfId="0" applyFont="1" applyFill="1" applyBorder="1" applyAlignment="1">
      <alignment horizontal="center"/>
    </xf>
    <xf numFmtId="166" fontId="116" fillId="59" borderId="26" xfId="0" applyNumberFormat="1" applyFont="1" applyFill="1" applyBorder="1" applyAlignment="1">
      <alignment horizontal="center" vertical="center" wrapText="1"/>
    </xf>
    <xf numFmtId="166" fontId="116" fillId="59" borderId="19" xfId="0" applyNumberFormat="1" applyFont="1" applyFill="1" applyBorder="1" applyAlignment="1">
      <alignment horizontal="center" vertical="center" wrapText="1"/>
    </xf>
    <xf numFmtId="0" fontId="111" fillId="59" borderId="10" xfId="0" applyFont="1" applyFill="1" applyBorder="1" applyAlignment="1">
      <alignment horizontal="center"/>
    </xf>
    <xf numFmtId="0" fontId="111" fillId="59" borderId="0" xfId="0" applyFont="1" applyFill="1" applyAlignment="1">
      <alignment horizontal="center"/>
    </xf>
    <xf numFmtId="0" fontId="111" fillId="59" borderId="35" xfId="0" applyFont="1" applyFill="1" applyBorder="1" applyAlignment="1">
      <alignment horizontal="center"/>
    </xf>
    <xf numFmtId="166" fontId="97" fillId="42" borderId="26" xfId="0" applyNumberFormat="1" applyFont="1" applyFill="1" applyBorder="1" applyAlignment="1">
      <alignment horizontal="center" vertical="center" wrapText="1"/>
    </xf>
    <xf numFmtId="166" fontId="113" fillId="42" borderId="19" xfId="0" applyNumberFormat="1" applyFont="1" applyFill="1" applyBorder="1" applyAlignment="1">
      <alignment horizontal="center" vertical="center" wrapText="1"/>
    </xf>
    <xf numFmtId="0" fontId="68" fillId="0" borderId="0" xfId="0" applyFont="1" applyAlignment="1">
      <alignment horizontal="center"/>
    </xf>
    <xf numFmtId="0" fontId="89" fillId="0" borderId="39" xfId="0" applyFont="1" applyBorder="1" applyAlignment="1">
      <alignment horizontal="center" wrapText="1"/>
    </xf>
    <xf numFmtId="0" fontId="89" fillId="0" borderId="51" xfId="0" applyFont="1" applyBorder="1" applyAlignment="1">
      <alignment horizontal="center" wrapText="1"/>
    </xf>
    <xf numFmtId="0" fontId="89" fillId="0" borderId="11" xfId="0" applyFont="1" applyBorder="1" applyAlignment="1">
      <alignment horizontal="center" wrapText="1"/>
    </xf>
    <xf numFmtId="0" fontId="89" fillId="0" borderId="0" xfId="0" applyFont="1" applyAlignment="1">
      <alignment horizontal="center"/>
    </xf>
    <xf numFmtId="49" fontId="111" fillId="59" borderId="20" xfId="0" applyNumberFormat="1" applyFont="1" applyFill="1" applyBorder="1" applyAlignment="1">
      <alignment horizontal="center"/>
    </xf>
    <xf numFmtId="49" fontId="111" fillId="59" borderId="21" xfId="0" applyNumberFormat="1" applyFont="1" applyFill="1" applyBorder="1" applyAlignment="1">
      <alignment horizontal="center"/>
    </xf>
    <xf numFmtId="49" fontId="111" fillId="59" borderId="25" xfId="0" applyNumberFormat="1" applyFont="1" applyFill="1" applyBorder="1" applyAlignment="1">
      <alignment horizontal="center"/>
    </xf>
    <xf numFmtId="0" fontId="104" fillId="0" borderId="56" xfId="0" applyFont="1" applyBorder="1" applyAlignment="1">
      <alignment horizontal="center" vertical="center"/>
    </xf>
    <xf numFmtId="0" fontId="104" fillId="0" borderId="57" xfId="0" applyFont="1" applyBorder="1" applyAlignment="1">
      <alignment horizontal="center" vertical="center"/>
    </xf>
    <xf numFmtId="0" fontId="104" fillId="0" borderId="40" xfId="0" applyFont="1" applyBorder="1" applyAlignment="1">
      <alignment horizontal="center" vertical="center"/>
    </xf>
    <xf numFmtId="0" fontId="104" fillId="0" borderId="15" xfId="0" applyFont="1" applyBorder="1" applyAlignment="1">
      <alignment horizontal="center" vertical="center"/>
    </xf>
    <xf numFmtId="0" fontId="104" fillId="0" borderId="48" xfId="0" applyFont="1" applyBorder="1" applyAlignment="1">
      <alignment horizontal="center" vertical="center"/>
    </xf>
    <xf numFmtId="0" fontId="104" fillId="0" borderId="16" xfId="0" applyFont="1" applyBorder="1" applyAlignment="1">
      <alignment horizontal="center" vertical="center"/>
    </xf>
    <xf numFmtId="0" fontId="104" fillId="49" borderId="34" xfId="0" applyFont="1" applyFill="1" applyBorder="1" applyAlignment="1">
      <alignment horizontal="center"/>
    </xf>
    <xf numFmtId="0" fontId="104" fillId="49" borderId="58" xfId="0" applyFont="1" applyFill="1" applyBorder="1" applyAlignment="1">
      <alignment horizontal="center"/>
    </xf>
    <xf numFmtId="0" fontId="104" fillId="50" borderId="54" xfId="0" applyFont="1" applyFill="1" applyBorder="1" applyAlignment="1">
      <alignment horizontal="center"/>
    </xf>
    <xf numFmtId="0" fontId="104" fillId="50" borderId="34" xfId="0" applyFont="1" applyFill="1" applyBorder="1" applyAlignment="1">
      <alignment horizontal="center"/>
    </xf>
    <xf numFmtId="0" fontId="104" fillId="50" borderId="58" xfId="0" applyFont="1" applyFill="1" applyBorder="1" applyAlignment="1">
      <alignment horizontal="center"/>
    </xf>
    <xf numFmtId="49" fontId="104" fillId="49" borderId="21" xfId="32" applyNumberFormat="1" applyFont="1" applyFill="1" applyBorder="1" applyAlignment="1">
      <alignment horizontal="center"/>
    </xf>
    <xf numFmtId="49" fontId="104" fillId="49" borderId="25" xfId="32" applyNumberFormat="1" applyFont="1" applyFill="1" applyBorder="1" applyAlignment="1">
      <alignment horizontal="center"/>
    </xf>
    <xf numFmtId="17" fontId="104" fillId="51" borderId="20" xfId="32" applyNumberFormat="1" applyFont="1" applyFill="1" applyBorder="1" applyAlignment="1">
      <alignment horizontal="center"/>
    </xf>
    <xf numFmtId="165" fontId="104" fillId="51" borderId="21" xfId="32" applyFont="1" applyFill="1" applyBorder="1" applyAlignment="1">
      <alignment horizontal="center"/>
    </xf>
    <xf numFmtId="165" fontId="104" fillId="51" borderId="25" xfId="32" applyFont="1" applyFill="1" applyBorder="1" applyAlignment="1">
      <alignment horizontal="center"/>
    </xf>
    <xf numFmtId="0" fontId="104" fillId="51" borderId="54" xfId="0" applyFont="1" applyFill="1" applyBorder="1" applyAlignment="1">
      <alignment horizontal="center"/>
    </xf>
    <xf numFmtId="0" fontId="104" fillId="51" borderId="34" xfId="0" applyFont="1" applyFill="1" applyBorder="1" applyAlignment="1">
      <alignment horizontal="center"/>
    </xf>
    <xf numFmtId="0" fontId="104" fillId="51" borderId="53" xfId="0" applyFont="1" applyFill="1" applyBorder="1" applyAlignment="1">
      <alignment horizontal="center"/>
    </xf>
    <xf numFmtId="17" fontId="104" fillId="50" borderId="20" xfId="33" applyNumberFormat="1" applyFont="1" applyFill="1" applyBorder="1" applyAlignment="1">
      <alignment horizontal="center"/>
    </xf>
    <xf numFmtId="165" fontId="104" fillId="50" borderId="21" xfId="33" applyFont="1" applyFill="1" applyBorder="1" applyAlignment="1">
      <alignment horizontal="center"/>
    </xf>
    <xf numFmtId="165" fontId="104" fillId="50" borderId="25" xfId="33" applyFont="1" applyFill="1" applyBorder="1" applyAlignment="1">
      <alignment horizontal="center"/>
    </xf>
    <xf numFmtId="0" fontId="108" fillId="0" borderId="0" xfId="0" applyFont="1" applyAlignment="1">
      <alignment horizontal="center"/>
    </xf>
    <xf numFmtId="166" fontId="3" fillId="0" borderId="23" xfId="32" applyNumberFormat="1" applyFont="1" applyBorder="1" applyAlignment="1">
      <alignment horizontal="center" vertical="center" wrapText="1"/>
    </xf>
    <xf numFmtId="166" fontId="3" fillId="0" borderId="41" xfId="32" applyNumberFormat="1" applyFont="1" applyBorder="1" applyAlignment="1">
      <alignment horizontal="center" vertical="center" wrapText="1"/>
    </xf>
  </cellXfs>
  <cellStyles count="124">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2 5" xfId="117" xr:uid="{79E21EDC-0838-4BD0-8815-FFD254AE8A5D}"/>
    <cellStyle name="Millares [0] 3" xfId="76" xr:uid="{B4E25037-BEC0-4FA3-867A-C2AF461B207D}"/>
    <cellStyle name="Millares 10" xfId="105" xr:uid="{2357D128-ED6A-40FB-B2FC-6F2EE92D61C4}"/>
    <cellStyle name="Millares 11" xfId="104" xr:uid="{75D6F109-1C50-4CD3-9D93-D992AEC9B077}"/>
    <cellStyle name="Millares 12" xfId="114" xr:uid="{0C2715D5-1E5C-4804-8032-C7285F1FD8BF}"/>
    <cellStyle name="Millares 13" xfId="113" xr:uid="{6127794C-21E9-40CA-8167-C084DB548CA0}"/>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2 4" xfId="119" xr:uid="{1AB731EF-524D-45CF-8C84-A0D59D8550D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2 4" xfId="120" xr:uid="{7D378820-42F3-4C4C-AEDA-D801D23EE813}"/>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4 4" xfId="118" xr:uid="{E1594303-E94B-4421-AA3F-9B5F0CA2C552}"/>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2 4" xfId="121" xr:uid="{A423F796-EBDB-494C-A053-A85728B63CA6}"/>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4 5" xfId="116" xr:uid="{960045E4-41B2-40CF-AE03-324DF53E60A3}"/>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5 5" xfId="115" xr:uid="{6837089C-4F34-404C-9500-5208B084DAA4}"/>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Moneda" xfId="122" builtinId="4"/>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rmal 8" xfId="123" xr:uid="{5F92CC31-59E0-438D-ABAA-E91F88B637ED}"/>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FEBRERO 2025</a:t>
            </a:r>
          </a:p>
        </c:rich>
      </c:tx>
      <c:layout>
        <c:manualLayout>
          <c:xMode val="edge"/>
          <c:yMode val="edge"/>
          <c:x val="0.16987088185255397"/>
          <c:y val="5.2019702797916276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RESUMENxPartida!$B$8</c:f>
              <c:strCache>
                <c:ptCount val="1"/>
                <c:pt idx="0">
                  <c:v>REMUNERACIONES</c:v>
                </c:pt>
              </c:strCache>
            </c:strRef>
          </c:tx>
          <c:spPr>
            <a:solidFill>
              <a:schemeClr val="accent1"/>
            </a:solidFill>
          </c:spPr>
          <c:invertIfNegative val="0"/>
          <c:dPt>
            <c:idx val="0"/>
            <c:invertIfNegative val="0"/>
            <c:bubble3D val="0"/>
            <c:spPr>
              <a:solidFill>
                <a:srgbClr val="002060"/>
              </a:solidFill>
            </c:spPr>
            <c:extLst>
              <c:ext xmlns:c16="http://schemas.microsoft.com/office/drawing/2014/chart" uri="{C3380CC4-5D6E-409C-BE32-E72D297353CC}">
                <c16:uniqueId val="{00000000-926E-4301-B910-A62EBCB15738}"/>
              </c:ext>
            </c:extLst>
          </c:dPt>
          <c:cat>
            <c:strRef>
              <c:f>RESUMENxPartida!$V$5:$W$6</c:f>
              <c:strCache>
                <c:ptCount val="2"/>
                <c:pt idx="0">
                  <c:v> AUTORIZADO        </c:v>
                </c:pt>
                <c:pt idx="1">
                  <c:v> DEVENGADO </c:v>
                </c:pt>
              </c:strCache>
            </c:strRef>
          </c:cat>
          <c:val>
            <c:numRef>
              <c:f>RESUMENxPartida!$C$8:$W$8</c:f>
              <c:numCache>
                <c:formatCode>_(* #\ ##0_);_(* \(#\ ##0\);_(* "-"??_);_(@_)</c:formatCode>
                <c:ptCount val="2"/>
                <c:pt idx="0">
                  <c:v>3452133441</c:v>
                </c:pt>
                <c:pt idx="1">
                  <c:v>576300749.96000004</c:v>
                </c:pt>
              </c:numCache>
            </c:numRef>
          </c:val>
          <c:extLst>
            <c:ext xmlns:c16="http://schemas.microsoft.com/office/drawing/2014/chart" uri="{C3380CC4-5D6E-409C-BE32-E72D297353CC}">
              <c16:uniqueId val="{00000000-7AA7-4EB7-92E3-6590BCC9CB47}"/>
            </c:ext>
          </c:extLst>
        </c:ser>
        <c:ser>
          <c:idx val="1"/>
          <c:order val="1"/>
          <c:tx>
            <c:strRef>
              <c:f>RESUMENxPartida!$B$9</c:f>
              <c:strCache>
                <c:ptCount val="1"/>
                <c:pt idx="0">
                  <c:v>SERVICIOS </c:v>
                </c:pt>
              </c:strCache>
            </c:strRef>
          </c:tx>
          <c:spPr>
            <a:solidFill>
              <a:srgbClr val="FF0000"/>
            </a:solidFill>
          </c:spPr>
          <c:invertIfNegative val="0"/>
          <c:cat>
            <c:strRef>
              <c:f>RESUMENxPartida!$V$5:$W$6</c:f>
              <c:strCache>
                <c:ptCount val="2"/>
                <c:pt idx="0">
                  <c:v> AUTORIZADO        </c:v>
                </c:pt>
                <c:pt idx="1">
                  <c:v> DEVENGADO </c:v>
                </c:pt>
              </c:strCache>
            </c:strRef>
          </c:cat>
          <c:val>
            <c:numRef>
              <c:f>RESUMENxPartida!$C$9:$W$9</c:f>
              <c:numCache>
                <c:formatCode>_(* #\ ##0_);_(* \(#\ ##0\);_(* "-"??_);_(@_)</c:formatCode>
                <c:ptCount val="2"/>
                <c:pt idx="0">
                  <c:v>1307431625</c:v>
                </c:pt>
                <c:pt idx="1">
                  <c:v>20804561.269999996</c:v>
                </c:pt>
              </c:numCache>
            </c:numRef>
          </c:val>
          <c:extLst>
            <c:ext xmlns:c16="http://schemas.microsoft.com/office/drawing/2014/chart" uri="{C3380CC4-5D6E-409C-BE32-E72D297353CC}">
              <c16:uniqueId val="{00000001-7AA7-4EB7-92E3-6590BCC9CB47}"/>
            </c:ext>
          </c:extLst>
        </c:ser>
        <c:ser>
          <c:idx val="2"/>
          <c:order val="2"/>
          <c:tx>
            <c:strRef>
              <c:f>RESUMENxPartida!$B$10</c:f>
              <c:strCache>
                <c:ptCount val="1"/>
                <c:pt idx="0">
                  <c:v>MATERIALES Y SUMINISTROS</c:v>
                </c:pt>
              </c:strCache>
            </c:strRef>
          </c:tx>
          <c:spPr>
            <a:solidFill>
              <a:srgbClr val="FFC000"/>
            </a:solidFill>
          </c:spPr>
          <c:invertIfNegative val="0"/>
          <c:cat>
            <c:strRef>
              <c:f>RESUMENxPartida!$V$5:$W$6</c:f>
              <c:strCache>
                <c:ptCount val="2"/>
                <c:pt idx="0">
                  <c:v> AUTORIZADO        </c:v>
                </c:pt>
                <c:pt idx="1">
                  <c:v> DEVENGADO </c:v>
                </c:pt>
              </c:strCache>
            </c:strRef>
          </c:cat>
          <c:val>
            <c:numRef>
              <c:f>RESUMENxPartida!$C$10:$W$10</c:f>
              <c:numCache>
                <c:formatCode>_(* #\ ##0_);_(* \(#\ ##0\);_(* "-"??_);_(@_)</c:formatCode>
                <c:ptCount val="2"/>
                <c:pt idx="0">
                  <c:v>89137033</c:v>
                </c:pt>
                <c:pt idx="1">
                  <c:v>240039</c:v>
                </c:pt>
              </c:numCache>
            </c:numRef>
          </c:val>
          <c:extLst>
            <c:ext xmlns:c16="http://schemas.microsoft.com/office/drawing/2014/chart" uri="{C3380CC4-5D6E-409C-BE32-E72D297353CC}">
              <c16:uniqueId val="{00000002-7AA7-4EB7-92E3-6590BCC9CB47}"/>
            </c:ext>
          </c:extLst>
        </c:ser>
        <c:ser>
          <c:idx val="3"/>
          <c:order val="3"/>
          <c:tx>
            <c:strRef>
              <c:f>RESUMENxPartida!$B$11</c:f>
              <c:strCache>
                <c:ptCount val="1"/>
                <c:pt idx="0">
                  <c:v>INT. Y COMISIONES </c:v>
                </c:pt>
              </c:strCache>
            </c:strRef>
          </c:tx>
          <c:invertIfNegative val="0"/>
          <c:cat>
            <c:strRef>
              <c:f>RESUMENxPartida!$V$5:$W$6</c:f>
              <c:strCache>
                <c:ptCount val="2"/>
                <c:pt idx="0">
                  <c:v> AUTORIZADO        </c:v>
                </c:pt>
                <c:pt idx="1">
                  <c:v> DEVENGADO </c:v>
                </c:pt>
              </c:strCache>
            </c:strRef>
          </c:cat>
          <c:val>
            <c:numRef>
              <c:f>RESUMENxPartida!$C$11:$W$11</c:f>
            </c:numRef>
          </c:val>
          <c:extLst>
            <c:ext xmlns:c16="http://schemas.microsoft.com/office/drawing/2014/chart" uri="{C3380CC4-5D6E-409C-BE32-E72D297353CC}">
              <c16:uniqueId val="{00000003-7AA7-4EB7-92E3-6590BCC9CB47}"/>
            </c:ext>
          </c:extLst>
        </c:ser>
        <c:ser>
          <c:idx val="4"/>
          <c:order val="4"/>
          <c:tx>
            <c:strRef>
              <c:f>RESUMENxPartida!$B$12</c:f>
              <c:strCache>
                <c:ptCount val="1"/>
                <c:pt idx="0">
                  <c:v>ACTIVOS FINANCIEROS</c:v>
                </c:pt>
              </c:strCache>
            </c:strRef>
          </c:tx>
          <c:invertIfNegative val="0"/>
          <c:cat>
            <c:strRef>
              <c:f>RESUMENxPartida!$V$5:$W$6</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4-7AA7-4EB7-92E3-6590BCC9CB47}"/>
            </c:ext>
          </c:extLst>
        </c:ser>
        <c:ser>
          <c:idx val="5"/>
          <c:order val="5"/>
          <c:tx>
            <c:strRef>
              <c:f>RESUMENxPartida!$B$13</c:f>
              <c:strCache>
                <c:ptCount val="1"/>
                <c:pt idx="0">
                  <c:v>BIENES DURADEROS</c:v>
                </c:pt>
              </c:strCache>
            </c:strRef>
          </c:tx>
          <c:spPr>
            <a:solidFill>
              <a:schemeClr val="accent1">
                <a:lumMod val="75000"/>
              </a:schemeClr>
            </a:solidFill>
          </c:spPr>
          <c:invertIfNegative val="0"/>
          <c:cat>
            <c:strRef>
              <c:f>RESUMENxPartida!$V$5:$W$6</c:f>
              <c:strCache>
                <c:ptCount val="2"/>
                <c:pt idx="0">
                  <c:v> AUTORIZADO        </c:v>
                </c:pt>
                <c:pt idx="1">
                  <c:v> DEVENGADO </c:v>
                </c:pt>
              </c:strCache>
            </c:strRef>
          </c:cat>
          <c:val>
            <c:numRef>
              <c:f>RESUMENxPartida!$C$13:$W$13</c:f>
              <c:numCache>
                <c:formatCode>_(* #\ ##0_);_(* \(#\ ##0\);_(* "-"??_);_(@_)</c:formatCode>
                <c:ptCount val="2"/>
                <c:pt idx="0">
                  <c:v>994184890</c:v>
                </c:pt>
                <c:pt idx="1">
                  <c:v>0</c:v>
                </c:pt>
              </c:numCache>
            </c:numRef>
          </c:val>
          <c:extLst>
            <c:ext xmlns:c16="http://schemas.microsoft.com/office/drawing/2014/chart" uri="{C3380CC4-5D6E-409C-BE32-E72D297353CC}">
              <c16:uniqueId val="{00000005-7AA7-4EB7-92E3-6590BCC9CB47}"/>
            </c:ext>
          </c:extLst>
        </c:ser>
        <c:ser>
          <c:idx val="6"/>
          <c:order val="6"/>
          <c:tx>
            <c:strRef>
              <c:f>RESUMENxPartida!$B$14</c:f>
              <c:strCache>
                <c:ptCount val="1"/>
                <c:pt idx="0">
                  <c:v>TRANSF. CORRIENTES</c:v>
                </c:pt>
              </c:strCache>
            </c:strRef>
          </c:tx>
          <c:invertIfNegative val="0"/>
          <c:cat>
            <c:strRef>
              <c:f>RESUMENxPartida!$V$5:$W$6</c:f>
              <c:strCache>
                <c:ptCount val="2"/>
                <c:pt idx="0">
                  <c:v> AUTORIZADO        </c:v>
                </c:pt>
                <c:pt idx="1">
                  <c:v> DEVENGADO </c:v>
                </c:pt>
              </c:strCache>
            </c:strRef>
          </c:cat>
          <c:val>
            <c:numRef>
              <c:f>RESUMENxPartida!$C$14:$W$14</c:f>
              <c:numCache>
                <c:formatCode>_(* #\ ##0_);_(* \(#\ ##0\);_(* "-"??_);_(@_)</c:formatCode>
                <c:ptCount val="2"/>
                <c:pt idx="0">
                  <c:v>2047486618</c:v>
                </c:pt>
                <c:pt idx="1">
                  <c:v>356987552.59000003</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7856"/>
        <c:crosses val="autoZero"/>
        <c:auto val="1"/>
        <c:lblAlgn val="ctr"/>
        <c:lblOffset val="100"/>
        <c:noMultiLvlLbl val="0"/>
      </c:catAx>
      <c:valAx>
        <c:axId val="209227856"/>
        <c:scaling>
          <c:orientation val="minMax"/>
          <c:max val="4000000000"/>
          <c:min val="0"/>
        </c:scaling>
        <c:delete val="0"/>
        <c:axPos val="l"/>
        <c:majorGridlines/>
        <c:numFmt formatCode="_(* #\ ##0_);_(* \(#\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C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 ##0.0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 ##0.0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29032"/>
        <c:crosses val="autoZero"/>
        <c:auto val="1"/>
        <c:lblAlgn val="ctr"/>
        <c:lblOffset val="100"/>
        <c:noMultiLvlLbl val="0"/>
      </c:catAx>
      <c:valAx>
        <c:axId val="209229032"/>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 ##0.0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 ##0.0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30208"/>
        <c:crosses val="autoZero"/>
        <c:auto val="1"/>
        <c:lblAlgn val="ctr"/>
        <c:lblOffset val="100"/>
        <c:noMultiLvlLbl val="0"/>
      </c:catAx>
      <c:valAx>
        <c:axId val="209230208"/>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 ##0.0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 ##0.0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31384"/>
        <c:crosses val="autoZero"/>
        <c:auto val="1"/>
        <c:lblAlgn val="ctr"/>
        <c:lblOffset val="100"/>
        <c:noMultiLvlLbl val="0"/>
      </c:catAx>
      <c:valAx>
        <c:axId val="209231384"/>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2025</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MES'!$A$18</c:f>
              <c:strCache>
                <c:ptCount val="1"/>
                <c:pt idx="0">
                  <c:v>DEVENGADO </c:v>
                </c:pt>
              </c:strCache>
            </c:strRef>
          </c:tx>
          <c:spPr>
            <a:ln>
              <a:solidFill>
                <a:srgbClr val="FF000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MES'!$B$18:$M$18</c:f>
              <c:numCache>
                <c:formatCode>0%</c:formatCode>
                <c:ptCount val="12"/>
                <c:pt idx="0">
                  <c:v>5.5513939665848326E-2</c:v>
                </c:pt>
                <c:pt idx="1">
                  <c:v>0.1209490133614658</c:v>
                </c:pt>
              </c:numCache>
            </c:numRef>
          </c:val>
          <c:smooth val="0"/>
          <c:extLst>
            <c:ext xmlns:c16="http://schemas.microsoft.com/office/drawing/2014/chart" uri="{C3380CC4-5D6E-409C-BE32-E72D297353CC}">
              <c16:uniqueId val="{00000000-CF8C-4476-AAE0-76655D21A895}"/>
            </c:ext>
          </c:extLst>
        </c:ser>
        <c:ser>
          <c:idx val="1"/>
          <c:order val="1"/>
          <c:tx>
            <c:strRef>
              <c:f>'RESUMEN X MES'!$A$19</c:f>
              <c:strCache>
                <c:ptCount val="1"/>
                <c:pt idx="0">
                  <c:v>COMPROMETIDO</c:v>
                </c:pt>
              </c:strCache>
            </c:strRef>
          </c:tx>
          <c:spPr>
            <a:ln>
              <a:solidFill>
                <a:srgbClr val="FFFF0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MES'!$B$19:$M$19</c:f>
              <c:numCache>
                <c:formatCode>0%</c:formatCode>
                <c:ptCount val="12"/>
                <c:pt idx="0">
                  <c:v>0.21033108754288676</c:v>
                </c:pt>
                <c:pt idx="1">
                  <c:v>0.17249863584564734</c:v>
                </c:pt>
              </c:numCache>
            </c:numRef>
          </c:val>
          <c:smooth val="0"/>
          <c:extLst>
            <c:ext xmlns:c16="http://schemas.microsoft.com/office/drawing/2014/chart" uri="{C3380CC4-5D6E-409C-BE32-E72D297353CC}">
              <c16:uniqueId val="{00000001-CF8C-4476-AAE0-76655D21A895}"/>
            </c:ext>
          </c:extLst>
        </c:ser>
        <c:ser>
          <c:idx val="2"/>
          <c:order val="2"/>
          <c:tx>
            <c:strRef>
              <c:f>'RESUMEN X MES'!$A$20</c:f>
              <c:strCache>
                <c:ptCount val="1"/>
                <c:pt idx="0">
                  <c:v>DISPONIBLE</c:v>
                </c:pt>
              </c:strCache>
            </c:strRef>
          </c:tx>
          <c:spPr>
            <a:ln>
              <a:solidFill>
                <a:srgbClr val="7030A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0.73415497279126496</c:v>
                </c:pt>
                <c:pt idx="1">
                  <c:v>0.70655235079288692</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CR"/>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CR"/>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CR"/>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C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28 DE FEBRERO DEL 2025</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MINISTERIO!$C$45</c:f>
              <c:strCache>
                <c:ptCount val="1"/>
                <c:pt idx="0">
                  <c:v> PRESUPUESTO ACTUAL       </c:v>
                </c:pt>
              </c:strCache>
            </c:strRef>
          </c:tx>
          <c:spPr>
            <a:solidFill>
              <a:srgbClr val="002060"/>
            </a:solidFill>
          </c:spPr>
          <c:invertIfNegative val="0"/>
          <c:dLbls>
            <c:dLbl>
              <c:idx val="2"/>
              <c:layout>
                <c:manualLayout>
                  <c:x val="-1.1192381897160432E-16"/>
                  <c:y val="-2.3286759813705923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a:solidFill>
                  <a:srgbClr val="92D050"/>
                </a:solidFill>
              </a:ln>
            </c:spPr>
            <c:trendlineType val="poly"/>
            <c:order val="2"/>
            <c:dispRSqr val="0"/>
            <c:dispEq val="0"/>
          </c:trendline>
          <c:cat>
            <c:multiLvlStrRef>
              <c:f>MINISTERIO!$A$48:$B$54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MINISTERIO!$C$48:$C$54</c:f>
              <c:numCache>
                <c:formatCode>_(* #\ ##0_);_(* \(#\ ##0\);_(* "-"??_);_(@_)</c:formatCode>
                <c:ptCount val="5"/>
                <c:pt idx="0">
                  <c:v>5488393865</c:v>
                </c:pt>
                <c:pt idx="1">
                  <c:v>1472023625</c:v>
                </c:pt>
                <c:pt idx="2">
                  <c:v>93137033</c:v>
                </c:pt>
                <c:pt idx="3">
                  <c:v>994184890</c:v>
                </c:pt>
                <c:pt idx="4">
                  <c:v>2165260587</c:v>
                </c:pt>
              </c:numCache>
            </c:numRef>
          </c:val>
          <c:extLst>
            <c:ext xmlns:c16="http://schemas.microsoft.com/office/drawing/2014/chart" uri="{C3380CC4-5D6E-409C-BE32-E72D297353CC}">
              <c16:uniqueId val="{00000002-3E47-40A0-82D5-2ADC9750FE45}"/>
            </c:ext>
          </c:extLst>
        </c:ser>
        <c:ser>
          <c:idx val="1"/>
          <c:order val="1"/>
          <c:tx>
            <c:strRef>
              <c:f>MINISTERIO!$D$45</c:f>
              <c:strCache>
                <c:ptCount val="1"/>
                <c:pt idx="0">
                  <c:v> DEVENGADO </c:v>
                </c:pt>
              </c:strCache>
            </c:strRef>
          </c:tx>
          <c:spPr>
            <a:solidFill>
              <a:srgbClr val="FF0000"/>
            </a:solidFill>
          </c:spPr>
          <c:invertIfNegative val="0"/>
          <c:dLbls>
            <c:dLbl>
              <c:idx val="0"/>
              <c:layout>
                <c:manualLayout>
                  <c:x val="1.6788766788766788E-2"/>
                  <c:y val="3.3266799733865601E-3"/>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MINISTERIO!$A$48:$B$54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MINISTERIO!$D$48:$D$54</c:f>
              <c:numCache>
                <c:formatCode>_(* #\ ##0_);_(* \(#\ ##0\);_(* "-"??_);_(@_)</c:formatCode>
                <c:ptCount val="5"/>
                <c:pt idx="0">
                  <c:v>905373413.1400001</c:v>
                </c:pt>
                <c:pt idx="1">
                  <c:v>21907167.749999996</c:v>
                </c:pt>
                <c:pt idx="2">
                  <c:v>364189</c:v>
                </c:pt>
                <c:pt idx="3">
                  <c:v>0</c:v>
                </c:pt>
                <c:pt idx="4">
                  <c:v>427933907.46000004</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536317680"/>
        <c:crosses val="autoZero"/>
        <c:auto val="1"/>
        <c:lblAlgn val="ctr"/>
        <c:lblOffset val="100"/>
        <c:noMultiLvlLbl val="0"/>
      </c:catAx>
      <c:valAx>
        <c:axId val="536317680"/>
        <c:scaling>
          <c:orientation val="minMax"/>
        </c:scaling>
        <c:delete val="0"/>
        <c:axPos val="l"/>
        <c:majorGridlines/>
        <c:numFmt formatCode="_(* #\ ##0_);_(* \(#\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CR"/>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CR"/>
          </a:p>
        </c:txPr>
      </c:dTable>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R"/>
              <a:t>PRESUPUESTO 2025 </a:t>
            </a:r>
          </a:p>
          <a:p>
            <a:pPr>
              <a:defRPr/>
            </a:pPr>
            <a:r>
              <a:rPr lang="es-CR"/>
              <a:t>PORCENTAJE TOTAL DE PRESUPUESTO POR PARTIDA </a:t>
            </a:r>
          </a:p>
        </c:rich>
      </c:tx>
      <c:layout>
        <c:manualLayout>
          <c:xMode val="edge"/>
          <c:yMode val="edge"/>
          <c:x val="0.13829900063417089"/>
          <c:y val="8.8182264567871491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485E-400A-93CA-BC3C27869625}"/>
              </c:ext>
            </c:extLst>
          </c:dPt>
          <c:dPt>
            <c:idx val="1"/>
            <c:bubble3D val="0"/>
            <c:explosion val="42"/>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485E-400A-93CA-BC3C2786962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2-485E-400A-93CA-BC3C27869625}"/>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485E-400A-93CA-BC3C27869625}"/>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4-485E-400A-93CA-BC3C27869625}"/>
              </c:ext>
            </c:extLst>
          </c:dPt>
          <c:dLbls>
            <c:dLbl>
              <c:idx val="1"/>
              <c:layout>
                <c:manualLayout>
                  <c:x val="3.1074716326050092E-2"/>
                  <c:y val="-0.2371508170506221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0.15630811823308516"/>
                  <c:y val="-5.87920318222757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6.4022615951766185E-2"/>
                  <c:y val="-7.77708604527843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18910792976682045"/>
                  <c:y val="9.57410891800571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dLbl>
              <c:idx val="5"/>
              <c:layout>
                <c:manualLayout>
                  <c:x val="-0.22210040016828378"/>
                  <c:y val="0.1263333106942619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00A-4E6E-AE1C-60B433A96FC4}"/>
                </c:ext>
              </c:extLst>
            </c:dLbl>
            <c:dLbl>
              <c:idx val="6"/>
              <c:layout>
                <c:manualLayout>
                  <c:x val="-0.28283002898830911"/>
                  <c:y val="4.50598063314516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0A-4E6E-AE1C-60B433A96F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dLblPos val="ct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MINISTERIO!$B$48:$B$54</c:f>
              <c:strCache>
                <c:ptCount val="5"/>
                <c:pt idx="0">
                  <c:v>REMUNERACIONES</c:v>
                </c:pt>
                <c:pt idx="1">
                  <c:v>SERVICIOS </c:v>
                </c:pt>
                <c:pt idx="2">
                  <c:v>MATERIALES Y SUMINISTROS</c:v>
                </c:pt>
                <c:pt idx="3">
                  <c:v>BIENES DURADEROS</c:v>
                </c:pt>
                <c:pt idx="4">
                  <c:v>TRANSF. CORRIENTES</c:v>
                </c:pt>
              </c:strCache>
            </c:strRef>
          </c:cat>
          <c:val>
            <c:numRef>
              <c:f>MINISTERIO!$C$48:$C$54</c:f>
              <c:numCache>
                <c:formatCode>_(* #\ ##0_);_(* \(#\ ##0\);_(* "-"??_);_(@_)</c:formatCode>
                <c:ptCount val="5"/>
                <c:pt idx="0">
                  <c:v>5488393865</c:v>
                </c:pt>
                <c:pt idx="1">
                  <c:v>1472023625</c:v>
                </c:pt>
                <c:pt idx="2">
                  <c:v>93137033</c:v>
                </c:pt>
                <c:pt idx="3">
                  <c:v>994184890</c:v>
                </c:pt>
                <c:pt idx="4">
                  <c:v>2165260587</c:v>
                </c:pt>
              </c:numCache>
            </c:numRef>
          </c:val>
          <c:extLst>
            <c:ext xmlns:c16="http://schemas.microsoft.com/office/drawing/2014/chart" uri="{C3380CC4-5D6E-409C-BE32-E72D297353CC}">
              <c16:uniqueId val="{00000005-485E-400A-93CA-BC3C27869625}"/>
            </c:ext>
          </c:extLst>
        </c:ser>
        <c:dLbls>
          <c:dLblPos val="ctr"/>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R"/>
        </a:p>
      </c:txPr>
    </c:legend>
    <c:plotVisOnly val="1"/>
    <c:dispBlanksAs val="gap"/>
    <c:showDLblsOverMax val="0"/>
  </c:chart>
  <c:spPr>
    <a:solidFill>
      <a:schemeClr val="bg1"/>
    </a:solidFill>
    <a:ln w="9525" cap="flat" cmpd="sng" algn="ctr">
      <a:no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0</xdr:rowOff>
    </xdr:from>
    <xdr:to>
      <xdr:col>7</xdr:col>
      <xdr:colOff>0</xdr:colOff>
      <xdr:row>9</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9</xdr:row>
      <xdr:rowOff>0</xdr:rowOff>
    </xdr:from>
    <xdr:to>
      <xdr:col>7</xdr:col>
      <xdr:colOff>0</xdr:colOff>
      <xdr:row>9</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18</xdr:row>
      <xdr:rowOff>30324</xdr:rowOff>
    </xdr:from>
    <xdr:to>
      <xdr:col>26</xdr:col>
      <xdr:colOff>429039</xdr:colOff>
      <xdr:row>37</xdr:row>
      <xdr:rowOff>106524</xdr:rowOff>
    </xdr:to>
    <xdr:graphicFrame macro="">
      <xdr:nvGraphicFramePr>
        <xdr:cNvPr id="5899510" name="1 Gráfico">
          <a:extLst>
            <a:ext uri="{FF2B5EF4-FFF2-40B4-BE49-F238E27FC236}">
              <a16:creationId xmlns:a16="http://schemas.microsoft.com/office/drawing/2014/main" id="{00000000-0008-0000-02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5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6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7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7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8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47625</xdr:rowOff>
    </xdr:from>
    <xdr:to>
      <xdr:col>13</xdr:col>
      <xdr:colOff>0</xdr:colOff>
      <xdr:row>42</xdr:row>
      <xdr:rowOff>47625</xdr:rowOff>
    </xdr:to>
    <xdr:graphicFrame macro="">
      <xdr:nvGraphicFramePr>
        <xdr:cNvPr id="6678667" name="1 Gráfico">
          <a:extLst>
            <a:ext uri="{FF2B5EF4-FFF2-40B4-BE49-F238E27FC236}">
              <a16:creationId xmlns:a16="http://schemas.microsoft.com/office/drawing/2014/main" id="{00000000-0008-0000-0B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297245</xdr:colOff>
      <xdr:row>32</xdr:row>
      <xdr:rowOff>81452</xdr:rowOff>
    </xdr:from>
    <xdr:to>
      <xdr:col>16</xdr:col>
      <xdr:colOff>681345</xdr:colOff>
      <xdr:row>58</xdr:row>
      <xdr:rowOff>103453</xdr:rowOff>
    </xdr:to>
    <xdr:graphicFrame macro="">
      <xdr:nvGraphicFramePr>
        <xdr:cNvPr id="7544870" name="2 Gráfico">
          <a:extLst>
            <a:ext uri="{FF2B5EF4-FFF2-40B4-BE49-F238E27FC236}">
              <a16:creationId xmlns:a16="http://schemas.microsoft.com/office/drawing/2014/main" id="{00000000-0008-0000-0C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464725</xdr:colOff>
      <xdr:row>2</xdr:row>
      <xdr:rowOff>70620</xdr:rowOff>
    </xdr:from>
    <xdr:to>
      <xdr:col>16</xdr:col>
      <xdr:colOff>394447</xdr:colOff>
      <xdr:row>27</xdr:row>
      <xdr:rowOff>130151</xdr:rowOff>
    </xdr:to>
    <xdr:graphicFrame macro="">
      <xdr:nvGraphicFramePr>
        <xdr:cNvPr id="7544871" name="4 Gráfico">
          <a:extLst>
            <a:ext uri="{FF2B5EF4-FFF2-40B4-BE49-F238E27FC236}">
              <a16:creationId xmlns:a16="http://schemas.microsoft.com/office/drawing/2014/main" id="{00000000-0008-0000-0C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Office Theme 2007 - 2010">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X643"/>
  <sheetViews>
    <sheetView showGridLines="0" zoomScale="80" zoomScaleNormal="80" zoomScaleSheetLayoutView="80" zoomScalePageLayoutView="80" workbookViewId="0">
      <pane xSplit="2" ySplit="8" topLeftCell="AD130" activePane="bottomRight" state="frozen"/>
      <selection activeCell="AD30" sqref="AD30:AD31"/>
      <selection pane="topRight" activeCell="AD30" sqref="AD30:AD31"/>
      <selection pane="bottomLeft" activeCell="AD30" sqref="AD30:AD31"/>
      <selection pane="bottomRight" activeCell="AD30" sqref="AD30:AD31"/>
    </sheetView>
  </sheetViews>
  <sheetFormatPr baseColWidth="10" defaultColWidth="11.44140625" defaultRowHeight="11.4" outlineLevelRow="1" outlineLevelCol="1" x14ac:dyDescent="0.2"/>
  <cols>
    <col min="1" max="1" width="14.21875" style="259" customWidth="1"/>
    <col min="2" max="2" width="45.77734375" style="1" customWidth="1"/>
    <col min="3" max="3" width="18"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1"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7" width="20" style="1" hidden="1" customWidth="1" outlineLevel="1"/>
    <col min="28" max="28" width="17" style="1" hidden="1" customWidth="1" outlineLevel="1"/>
    <col min="29" max="29" width="23.5546875" style="1" hidden="1" customWidth="1" outlineLevel="1"/>
    <col min="30" max="30" width="18.77734375" style="1" customWidth="1" collapsed="1"/>
    <col min="31" max="35" width="18.77734375" style="1" customWidth="1"/>
    <col min="36" max="36" width="14.44140625" style="350" customWidth="1"/>
    <col min="37" max="37" width="18.77734375" style="1" customWidth="1"/>
    <col min="38" max="38" width="11.44140625" style="536" customWidth="1"/>
    <col min="39" max="39" width="2.5546875" style="1" customWidth="1"/>
    <col min="40" max="40" width="20.109375" style="1" hidden="1" customWidth="1" outlineLevel="1"/>
    <col min="41" max="41" width="17.5546875" style="1" hidden="1" customWidth="1" outlineLevel="1"/>
    <col min="42" max="42" width="19.88671875" style="1" hidden="1" customWidth="1" outlineLevel="1"/>
    <col min="43" max="43" width="15.88671875" style="1" hidden="1" customWidth="1" outlineLevel="1"/>
    <col min="44" max="45" width="11.5546875" style="1" hidden="1" customWidth="1" outlineLevel="1"/>
    <col min="46" max="46" width="1.33203125" style="1" customWidth="1" collapsed="1"/>
    <col min="47" max="48" width="17" style="62" customWidth="1" outlineLevel="1"/>
    <col min="49" max="49" width="19.6640625" style="62" customWidth="1" outlineLevel="1"/>
    <col min="50" max="50" width="12.33203125" style="1" bestFit="1" customWidth="1"/>
    <col min="51" max="16384" width="11.44140625" style="1"/>
  </cols>
  <sheetData>
    <row r="1" spans="1:49" ht="15.6" x14ac:dyDescent="0.3">
      <c r="A1" s="765" t="s">
        <v>734</v>
      </c>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6"/>
      <c r="AJ1" s="766"/>
      <c r="AK1" s="766"/>
      <c r="AL1" s="767"/>
    </row>
    <row r="2" spans="1:49" ht="13.8" x14ac:dyDescent="0.25">
      <c r="A2" s="768" t="s">
        <v>738</v>
      </c>
      <c r="B2" s="769"/>
      <c r="C2" s="769"/>
      <c r="D2" s="769"/>
      <c r="E2" s="769"/>
      <c r="F2" s="769"/>
      <c r="G2" s="769"/>
      <c r="H2" s="769"/>
      <c r="I2" s="769"/>
      <c r="J2" s="769"/>
      <c r="K2" s="769"/>
      <c r="L2" s="769"/>
      <c r="M2" s="769"/>
      <c r="N2" s="769"/>
      <c r="O2" s="769"/>
      <c r="P2" s="769"/>
      <c r="Q2" s="769"/>
      <c r="R2" s="769"/>
      <c r="S2" s="769"/>
      <c r="T2" s="769"/>
      <c r="U2" s="769"/>
      <c r="V2" s="769"/>
      <c r="W2" s="769"/>
      <c r="X2" s="769"/>
      <c r="Y2" s="769"/>
      <c r="Z2" s="769"/>
      <c r="AA2" s="769"/>
      <c r="AB2" s="769"/>
      <c r="AC2" s="769"/>
      <c r="AD2" s="769"/>
      <c r="AE2" s="769"/>
      <c r="AF2" s="769"/>
      <c r="AG2" s="769"/>
      <c r="AH2" s="769"/>
      <c r="AI2" s="769"/>
      <c r="AJ2" s="769"/>
      <c r="AK2" s="769"/>
      <c r="AL2" s="770"/>
    </row>
    <row r="3" spans="1:49" ht="13.8" hidden="1" x14ac:dyDescent="0.25">
      <c r="A3" s="771" t="s">
        <v>738</v>
      </c>
      <c r="B3" s="772"/>
      <c r="C3" s="772"/>
      <c r="D3" s="772"/>
      <c r="E3" s="772"/>
      <c r="F3" s="772"/>
      <c r="G3" s="772"/>
      <c r="H3" s="772"/>
      <c r="I3" s="772"/>
      <c r="J3" s="772"/>
      <c r="K3" s="772"/>
      <c r="L3" s="772"/>
      <c r="M3" s="772"/>
      <c r="N3" s="772"/>
      <c r="O3" s="772"/>
      <c r="P3" s="772"/>
      <c r="Q3" s="772"/>
      <c r="R3" s="772"/>
      <c r="S3" s="772"/>
      <c r="T3" s="772"/>
      <c r="U3" s="772"/>
      <c r="V3" s="772"/>
      <c r="W3" s="772"/>
      <c r="X3" s="772"/>
      <c r="Y3" s="772"/>
      <c r="Z3" s="772"/>
      <c r="AA3" s="772"/>
      <c r="AB3" s="772"/>
      <c r="AC3" s="772"/>
      <c r="AD3" s="772"/>
      <c r="AE3" s="772"/>
      <c r="AF3" s="772"/>
      <c r="AG3" s="772"/>
      <c r="AH3" s="772"/>
      <c r="AI3" s="772"/>
      <c r="AJ3" s="772"/>
      <c r="AK3" s="772"/>
      <c r="AL3" s="773"/>
    </row>
    <row r="4" spans="1:49" ht="18.600000000000001" customHeight="1" x14ac:dyDescent="0.25">
      <c r="A4" s="768" t="s">
        <v>741</v>
      </c>
      <c r="B4" s="769"/>
      <c r="C4" s="769"/>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C4" s="769"/>
      <c r="AD4" s="769"/>
      <c r="AE4" s="769"/>
      <c r="AF4" s="769"/>
      <c r="AG4" s="769"/>
      <c r="AH4" s="769"/>
      <c r="AI4" s="769"/>
      <c r="AJ4" s="769"/>
      <c r="AK4" s="769"/>
      <c r="AL4" s="770"/>
    </row>
    <row r="5" spans="1:49" ht="26.4" customHeight="1" thickBot="1" x14ac:dyDescent="0.55000000000000004">
      <c r="A5" s="602"/>
      <c r="B5" s="9"/>
      <c r="C5" s="469"/>
      <c r="D5" s="469"/>
      <c r="E5" s="61">
        <v>0</v>
      </c>
      <c r="F5" s="61">
        <v>0</v>
      </c>
      <c r="G5" s="61">
        <v>0</v>
      </c>
      <c r="H5" s="61">
        <v>0</v>
      </c>
      <c r="I5" s="44"/>
      <c r="J5" s="41"/>
      <c r="K5" s="41"/>
      <c r="L5" s="9"/>
      <c r="M5" s="9" t="s">
        <v>0</v>
      </c>
      <c r="N5" s="9"/>
      <c r="O5" s="9"/>
      <c r="P5" s="9"/>
      <c r="Q5" s="9"/>
      <c r="R5" s="9"/>
      <c r="S5" s="9"/>
      <c r="T5" s="9"/>
      <c r="U5" s="9"/>
      <c r="V5" s="9"/>
      <c r="W5" s="9"/>
      <c r="X5" s="9"/>
      <c r="Y5" s="9"/>
      <c r="Z5" s="9"/>
      <c r="AA5" s="9"/>
      <c r="AB5" s="9"/>
      <c r="AC5" s="9"/>
      <c r="AD5" s="711"/>
      <c r="AE5" s="9"/>
      <c r="AF5" s="9"/>
      <c r="AG5" s="9"/>
      <c r="AH5" s="9"/>
      <c r="AI5" s="9"/>
      <c r="AJ5" s="603"/>
      <c r="AK5" s="603"/>
      <c r="AL5" s="604"/>
      <c r="AN5" s="787"/>
      <c r="AO5" s="787"/>
      <c r="AP5" s="787"/>
      <c r="AQ5" s="787"/>
      <c r="AR5" s="787"/>
      <c r="AS5" s="787"/>
    </row>
    <row r="6" spans="1:49" ht="12.6" thickBot="1" x14ac:dyDescent="0.3">
      <c r="A6" s="746" t="s">
        <v>4</v>
      </c>
      <c r="B6" s="747"/>
      <c r="C6" s="735" t="s">
        <v>317</v>
      </c>
      <c r="D6" s="161"/>
      <c r="E6" s="748" t="s">
        <v>428</v>
      </c>
      <c r="F6" s="749"/>
      <c r="G6" s="749"/>
      <c r="H6" s="749"/>
      <c r="I6" s="750" t="s">
        <v>425</v>
      </c>
      <c r="J6" s="783" t="s">
        <v>718</v>
      </c>
      <c r="K6" s="784"/>
      <c r="L6" s="774" t="s">
        <v>724</v>
      </c>
      <c r="M6" s="775"/>
      <c r="N6" s="776" t="s">
        <v>728</v>
      </c>
      <c r="O6" s="777"/>
      <c r="P6" s="761" t="s">
        <v>727</v>
      </c>
      <c r="Q6" s="762"/>
      <c r="R6" s="759" t="s">
        <v>732</v>
      </c>
      <c r="S6" s="760"/>
      <c r="T6" s="761" t="s">
        <v>731</v>
      </c>
      <c r="U6" s="762"/>
      <c r="V6" s="759" t="s">
        <v>736</v>
      </c>
      <c r="W6" s="760"/>
      <c r="X6" s="761" t="s">
        <v>733</v>
      </c>
      <c r="Y6" s="762"/>
      <c r="Z6" s="759"/>
      <c r="AA6" s="760"/>
      <c r="AB6" s="779" t="s">
        <v>310</v>
      </c>
      <c r="AC6" s="780"/>
      <c r="AD6" s="757" t="s">
        <v>318</v>
      </c>
      <c r="AE6" s="739" t="s">
        <v>322</v>
      </c>
      <c r="AF6" s="735" t="s">
        <v>319</v>
      </c>
      <c r="AG6" s="735" t="s">
        <v>679</v>
      </c>
      <c r="AH6" s="735" t="s">
        <v>678</v>
      </c>
      <c r="AI6" s="739" t="s">
        <v>320</v>
      </c>
      <c r="AJ6" s="781" t="s">
        <v>434</v>
      </c>
      <c r="AK6" s="735" t="s">
        <v>705</v>
      </c>
      <c r="AL6" s="785" t="s">
        <v>441</v>
      </c>
      <c r="AN6" s="788" t="s">
        <v>318</v>
      </c>
      <c r="AO6" s="739" t="s">
        <v>322</v>
      </c>
      <c r="AP6" s="735" t="s">
        <v>319</v>
      </c>
      <c r="AQ6" s="739" t="s">
        <v>320</v>
      </c>
      <c r="AR6" s="793" t="s">
        <v>434</v>
      </c>
      <c r="AS6" s="750" t="s">
        <v>441</v>
      </c>
      <c r="AT6" s="521"/>
    </row>
    <row r="7" spans="1:49" ht="22.2" customHeight="1" thickBot="1" x14ac:dyDescent="0.3">
      <c r="A7" s="252" t="s">
        <v>6</v>
      </c>
      <c r="B7" s="145" t="s">
        <v>7</v>
      </c>
      <c r="C7" s="736"/>
      <c r="D7" s="146" t="s">
        <v>3</v>
      </c>
      <c r="E7" s="147" t="s">
        <v>9</v>
      </c>
      <c r="F7" s="605" t="s">
        <v>10</v>
      </c>
      <c r="G7" s="605" t="s">
        <v>429</v>
      </c>
      <c r="H7" s="606" t="s">
        <v>430</v>
      </c>
      <c r="I7" s="751"/>
      <c r="J7" s="148" t="s">
        <v>308</v>
      </c>
      <c r="K7" s="149" t="s">
        <v>309</v>
      </c>
      <c r="L7" s="150" t="s">
        <v>308</v>
      </c>
      <c r="M7" s="151" t="s">
        <v>309</v>
      </c>
      <c r="N7" s="152" t="s">
        <v>308</v>
      </c>
      <c r="O7" s="149" t="s">
        <v>309</v>
      </c>
      <c r="P7" s="150" t="s">
        <v>308</v>
      </c>
      <c r="Q7" s="151" t="s">
        <v>309</v>
      </c>
      <c r="R7" s="152" t="s">
        <v>308</v>
      </c>
      <c r="S7" s="149" t="s">
        <v>309</v>
      </c>
      <c r="T7" s="150" t="s">
        <v>308</v>
      </c>
      <c r="U7" s="151" t="s">
        <v>309</v>
      </c>
      <c r="V7" s="152" t="s">
        <v>689</v>
      </c>
      <c r="W7" s="149" t="s">
        <v>309</v>
      </c>
      <c r="X7" s="150" t="s">
        <v>689</v>
      </c>
      <c r="Y7" s="151" t="s">
        <v>309</v>
      </c>
      <c r="Z7" s="152" t="s">
        <v>689</v>
      </c>
      <c r="AA7" s="149" t="s">
        <v>309</v>
      </c>
      <c r="AB7" s="153" t="s">
        <v>308</v>
      </c>
      <c r="AC7" s="153" t="s">
        <v>309</v>
      </c>
      <c r="AD7" s="758"/>
      <c r="AE7" s="740"/>
      <c r="AF7" s="736"/>
      <c r="AG7" s="736"/>
      <c r="AH7" s="736"/>
      <c r="AI7" s="741"/>
      <c r="AJ7" s="782"/>
      <c r="AK7" s="736"/>
      <c r="AL7" s="786"/>
      <c r="AN7" s="789"/>
      <c r="AO7" s="790"/>
      <c r="AP7" s="791"/>
      <c r="AQ7" s="792"/>
      <c r="AR7" s="794"/>
      <c r="AS7" s="795"/>
      <c r="AT7" s="522"/>
      <c r="AW7" s="62" t="s">
        <v>702</v>
      </c>
    </row>
    <row r="8" spans="1:49" ht="12.6" thickBot="1" x14ac:dyDescent="0.3">
      <c r="A8" s="551"/>
      <c r="B8" s="552"/>
      <c r="C8" s="553">
        <v>0</v>
      </c>
      <c r="D8" s="554"/>
      <c r="E8" s="555"/>
      <c r="F8" s="555"/>
      <c r="G8" s="555"/>
      <c r="H8" s="554"/>
      <c r="I8" s="556"/>
      <c r="J8" s="557"/>
      <c r="K8" s="558"/>
      <c r="L8" s="559"/>
      <c r="M8" s="560"/>
      <c r="N8" s="559"/>
      <c r="O8" s="560"/>
      <c r="P8" s="559"/>
      <c r="Q8" s="560"/>
      <c r="R8" s="559"/>
      <c r="S8" s="560"/>
      <c r="T8" s="559"/>
      <c r="U8" s="560"/>
      <c r="V8" s="559"/>
      <c r="W8" s="560"/>
      <c r="X8" s="559"/>
      <c r="Y8" s="560"/>
      <c r="Z8" s="559"/>
      <c r="AA8" s="560"/>
      <c r="AB8" s="561"/>
      <c r="AC8" s="554"/>
      <c r="AD8" s="556"/>
      <c r="AE8" s="554"/>
      <c r="AF8" s="562"/>
      <c r="AG8" s="562"/>
      <c r="AH8" s="562"/>
      <c r="AI8" s="563"/>
      <c r="AJ8" s="564"/>
      <c r="AK8" s="562"/>
      <c r="AL8" s="565"/>
      <c r="AN8" s="79"/>
    </row>
    <row r="9" spans="1:49" s="46" customFormat="1" ht="15.6" x14ac:dyDescent="0.55000000000000004">
      <c r="A9" s="574"/>
      <c r="B9" s="607" t="s">
        <v>11</v>
      </c>
      <c r="C9" s="453">
        <f>+C11+C45+C109+C146+C170+C192+C221+C257+C278+C293</f>
        <v>7890373607</v>
      </c>
      <c r="D9" s="453">
        <f>+D11+D45+D109+D146+D170+D192+D221+D257+D278+D293</f>
        <v>0</v>
      </c>
      <c r="E9" s="608">
        <f>+E11+E45+E109+E146+E170+E192+E221+E257+E278+E293</f>
        <v>0</v>
      </c>
      <c r="F9" s="608"/>
      <c r="G9" s="608"/>
      <c r="H9" s="608">
        <f t="shared" ref="H9:AD9" si="0">+H11+H45+H109+H146+H170+H192+H221+H257+H278+H293</f>
        <v>0</v>
      </c>
      <c r="I9" s="168">
        <f t="shared" si="0"/>
        <v>7890373607</v>
      </c>
      <c r="J9" s="453">
        <f t="shared" si="0"/>
        <v>3000000</v>
      </c>
      <c r="K9" s="575">
        <f t="shared" si="0"/>
        <v>3000000</v>
      </c>
      <c r="L9" s="576">
        <f t="shared" si="0"/>
        <v>0</v>
      </c>
      <c r="M9" s="575">
        <f t="shared" si="0"/>
        <v>0</v>
      </c>
      <c r="N9" s="576">
        <f t="shared" si="0"/>
        <v>0</v>
      </c>
      <c r="O9" s="575">
        <f t="shared" si="0"/>
        <v>0</v>
      </c>
      <c r="P9" s="576">
        <f t="shared" si="0"/>
        <v>0</v>
      </c>
      <c r="Q9" s="575">
        <f t="shared" si="0"/>
        <v>0</v>
      </c>
      <c r="R9" s="575">
        <f t="shared" si="0"/>
        <v>0</v>
      </c>
      <c r="S9" s="575">
        <f t="shared" si="0"/>
        <v>0</v>
      </c>
      <c r="T9" s="576">
        <f t="shared" si="0"/>
        <v>0</v>
      </c>
      <c r="U9" s="575">
        <f t="shared" si="0"/>
        <v>0</v>
      </c>
      <c r="V9" s="575">
        <f t="shared" si="0"/>
        <v>0</v>
      </c>
      <c r="W9" s="575">
        <f t="shared" si="0"/>
        <v>0</v>
      </c>
      <c r="X9" s="576">
        <f t="shared" si="0"/>
        <v>0</v>
      </c>
      <c r="Y9" s="575">
        <f t="shared" si="0"/>
        <v>0</v>
      </c>
      <c r="Z9" s="575">
        <f t="shared" si="0"/>
        <v>0</v>
      </c>
      <c r="AA9" s="575">
        <f t="shared" si="0"/>
        <v>0</v>
      </c>
      <c r="AB9" s="577">
        <f>+AB11+AB45+AB109+AB146+AB170+AB192+AB221+AB257+AB278+AB293</f>
        <v>3000000</v>
      </c>
      <c r="AC9" s="453">
        <f>+AC11+AC45+AC109+AC146+AC170+AC192+AC221+AC257+AC278+AC293</f>
        <v>3000000</v>
      </c>
      <c r="AD9" s="168">
        <f t="shared" si="0"/>
        <v>7890373607</v>
      </c>
      <c r="AE9" s="168">
        <f>AE11+AE45+AE109+AE192+AE221+AE257+AE278+AE293</f>
        <v>954332902.82000005</v>
      </c>
      <c r="AF9" s="168">
        <f>+AF11+AF45+AF109+AF146+AF170+AF192+AF221+AF257+AF278+AF293</f>
        <v>1361078683.52</v>
      </c>
      <c r="AG9" s="168">
        <f>+AG11+AG45+AG109+AG146+AG192+AG221+AG257+AG278+AG293</f>
        <v>0</v>
      </c>
      <c r="AH9" s="168">
        <f>+AI9-AG9</f>
        <v>5574962020.6600008</v>
      </c>
      <c r="AI9" s="724">
        <f>+AI11+AI45+AI109+AI146+AI170+AI192+AI221+AI257+AI278+AI293</f>
        <v>5574962020.6600008</v>
      </c>
      <c r="AJ9" s="352">
        <f>(AD9-AI9)/AD9</f>
        <v>0.29344764920711303</v>
      </c>
      <c r="AK9" s="168">
        <f>+AK11+AK45+AK109+AK146+AK170+AK192+AK221+AK257+AK278+AK293</f>
        <v>3084481585.9099998</v>
      </c>
      <c r="AL9" s="533">
        <f>AE9/AD9</f>
        <v>0.1209490133614658</v>
      </c>
      <c r="AM9" s="578" t="s">
        <v>0</v>
      </c>
      <c r="AN9" s="222">
        <f>AD9+'[1]PPTO AL 31 DE JULIO  2016'!Z11</f>
        <v>10575373607</v>
      </c>
      <c r="AO9" s="222">
        <f>AE9+'[1]PPTO AL 31 DE JULIO  2016'!AA11</f>
        <v>1954243396.8699999</v>
      </c>
      <c r="AP9" s="222">
        <f>AF9+'[1]PPTO AL 31 DE JULIO  2016'!AB11</f>
        <v>1738556799.0900002</v>
      </c>
      <c r="AQ9" s="223">
        <f>AI9+'[1]PPTO AL 31 DE JULIO  2016'!AC11</f>
        <v>6882573411.0400009</v>
      </c>
      <c r="AR9" s="226">
        <f>AO9/AN9</f>
        <v>0.18479190140161636</v>
      </c>
      <c r="AS9" s="226">
        <f>(AO9+AP9)/AN9</f>
        <v>0.3491886275786682</v>
      </c>
      <c r="AT9" s="523"/>
      <c r="AU9" s="572">
        <v>2464949097.1500001</v>
      </c>
      <c r="AV9" s="486">
        <f>+AI9-AU9</f>
        <v>3110012923.5100007</v>
      </c>
      <c r="AW9" s="486">
        <f>+AV9</f>
        <v>3110012923.5100007</v>
      </c>
    </row>
    <row r="10" spans="1:49" s="4" customFormat="1" ht="14.4" x14ac:dyDescent="0.35">
      <c r="A10" s="253"/>
      <c r="B10" s="609"/>
      <c r="C10" s="454"/>
      <c r="D10" s="455"/>
      <c r="E10" s="610">
        <v>0</v>
      </c>
      <c r="F10" s="610"/>
      <c r="G10" s="610"/>
      <c r="H10" s="610"/>
      <c r="I10" s="169"/>
      <c r="J10" s="455"/>
      <c r="K10" s="170"/>
      <c r="L10" s="171"/>
      <c r="M10" s="170"/>
      <c r="N10" s="171"/>
      <c r="O10" s="170"/>
      <c r="P10" s="171"/>
      <c r="Q10" s="170"/>
      <c r="R10" s="171"/>
      <c r="S10" s="170"/>
      <c r="T10" s="171"/>
      <c r="U10" s="170"/>
      <c r="V10" s="171"/>
      <c r="W10" s="170"/>
      <c r="X10" s="171"/>
      <c r="Y10" s="170"/>
      <c r="Z10" s="171"/>
      <c r="AA10" s="170"/>
      <c r="AB10" s="172"/>
      <c r="AC10" s="455"/>
      <c r="AD10" s="169"/>
      <c r="AE10" s="454"/>
      <c r="AF10" s="173"/>
      <c r="AG10" s="173"/>
      <c r="AH10" s="173"/>
      <c r="AI10" s="174"/>
      <c r="AJ10" s="353"/>
      <c r="AK10" s="173"/>
      <c r="AL10" s="534"/>
      <c r="AN10" s="217">
        <f>AD10+'[1]PPTO AL 31 DE JULIO  2016'!Z12</f>
        <v>0</v>
      </c>
      <c r="AO10" s="217">
        <f>AE10+'[1]PPTO AL 31 DE JULIO  2016'!AA12</f>
        <v>0</v>
      </c>
      <c r="AP10" s="217">
        <f>AF10+'[1]PPTO AL 31 DE JULIO  2016'!AB12</f>
        <v>0</v>
      </c>
      <c r="AQ10" s="224">
        <f>AI10+'[1]PPTO AL 31 DE JULIO  2016'!AC12</f>
        <v>0</v>
      </c>
      <c r="AR10" s="226" t="s">
        <v>0</v>
      </c>
      <c r="AS10" s="226" t="s">
        <v>0</v>
      </c>
      <c r="AT10" s="523"/>
      <c r="AU10" s="487"/>
      <c r="AV10" s="486">
        <f t="shared" ref="AV10:AV73" si="1">+AI10-AU10</f>
        <v>0</v>
      </c>
      <c r="AW10" s="486">
        <f t="shared" ref="AW10:AW73" si="2">+AV10</f>
        <v>0</v>
      </c>
    </row>
    <row r="11" spans="1:49" s="32" customFormat="1" ht="15.6" x14ac:dyDescent="0.55000000000000004">
      <c r="A11" s="569">
        <v>0</v>
      </c>
      <c r="B11" s="611" t="s">
        <v>12</v>
      </c>
      <c r="C11" s="456">
        <f>C12+C18+C24+C30++C36+C42</f>
        <v>3452133441</v>
      </c>
      <c r="D11" s="456">
        <f>D12+D18+D24+D30++D36+D42</f>
        <v>0</v>
      </c>
      <c r="E11" s="612">
        <v>0</v>
      </c>
      <c r="F11" s="612"/>
      <c r="G11" s="612"/>
      <c r="H11" s="612">
        <f>H12+H18+H24+H30++H36+H42</f>
        <v>0</v>
      </c>
      <c r="I11" s="174">
        <f>SUM(C11:D11)</f>
        <v>3452133441</v>
      </c>
      <c r="J11" s="456">
        <f>J12+J18+J24+J30++J36+J42</f>
        <v>0</v>
      </c>
      <c r="K11" s="570">
        <f t="shared" ref="K11:V11" si="3">K12+K18+K24+K30++K36+K42</f>
        <v>0</v>
      </c>
      <c r="L11" s="571">
        <f t="shared" si="3"/>
        <v>0</v>
      </c>
      <c r="M11" s="570">
        <f t="shared" si="3"/>
        <v>0</v>
      </c>
      <c r="N11" s="571">
        <f t="shared" si="3"/>
        <v>0</v>
      </c>
      <c r="O11" s="570">
        <f t="shared" si="3"/>
        <v>0</v>
      </c>
      <c r="P11" s="571">
        <f t="shared" si="3"/>
        <v>0</v>
      </c>
      <c r="Q11" s="570">
        <f t="shared" si="3"/>
        <v>0</v>
      </c>
      <c r="R11" s="571">
        <f t="shared" si="3"/>
        <v>0</v>
      </c>
      <c r="S11" s="570">
        <f t="shared" si="3"/>
        <v>0</v>
      </c>
      <c r="T11" s="571">
        <f>T12+T18+T24+T30++T36+T42</f>
        <v>0</v>
      </c>
      <c r="U11" s="570">
        <f>U12+U18+U24+U30++U36+U42</f>
        <v>0</v>
      </c>
      <c r="V11" s="571">
        <f t="shared" si="3"/>
        <v>0</v>
      </c>
      <c r="W11" s="570">
        <f t="shared" ref="W11:AE11" si="4">W12+W18+W24+W30++W36+W42</f>
        <v>0</v>
      </c>
      <c r="X11" s="571">
        <f t="shared" si="4"/>
        <v>0</v>
      </c>
      <c r="Y11" s="570">
        <f t="shared" ref="Y11:AA11" si="5">Y12+Y18+Y24+Y30++Y36+Y42</f>
        <v>0</v>
      </c>
      <c r="Z11" s="571">
        <f t="shared" si="5"/>
        <v>0</v>
      </c>
      <c r="AA11" s="570">
        <f t="shared" si="5"/>
        <v>0</v>
      </c>
      <c r="AB11" s="225">
        <f>AB12+AB18+AB24+AB30++AB36+AB42</f>
        <v>0</v>
      </c>
      <c r="AC11" s="456">
        <f t="shared" si="4"/>
        <v>0</v>
      </c>
      <c r="AD11" s="174">
        <f>AD12+AD18+AD24+AD30++AD36+AD42</f>
        <v>3452133441</v>
      </c>
      <c r="AE11" s="456">
        <f t="shared" si="4"/>
        <v>576300749.96000004</v>
      </c>
      <c r="AF11" s="174">
        <f>AF12+AF18+AF24+AF30++AF36+AF42</f>
        <v>539545309.00999999</v>
      </c>
      <c r="AG11" s="174">
        <f>AG12+AG18+AG24+AG30++AG36+AG42</f>
        <v>0</v>
      </c>
      <c r="AH11" s="174">
        <f>+AI11+AG11</f>
        <v>2336287382.0300002</v>
      </c>
      <c r="AI11" s="174">
        <f>AI12+AI18+AI24+AI30+AI36</f>
        <v>2336287382.0300002</v>
      </c>
      <c r="AJ11" s="354">
        <f>(AD11-AI11)/AD11</f>
        <v>0.32323375618028427</v>
      </c>
      <c r="AK11" s="174">
        <f>AK12+AK18+AK24+AK30++AK36+AK42</f>
        <v>2324287382.0300002</v>
      </c>
      <c r="AL11" s="533">
        <f>AE11/AD11</f>
        <v>0.16694046154631254</v>
      </c>
      <c r="AN11" s="178">
        <f>AD11+'[1]PPTO AL 31 DE JULIO  2016'!Z13</f>
        <v>5253217467</v>
      </c>
      <c r="AO11" s="178">
        <f>AE11+'[1]PPTO AL 31 DE JULIO  2016'!AA13</f>
        <v>1391267820.8299999</v>
      </c>
      <c r="AP11" s="178">
        <f>AF11+'[1]PPTO AL 31 DE JULIO  2016'!AB13</f>
        <v>664409689.00999999</v>
      </c>
      <c r="AQ11" s="178">
        <f>AI11+'[1]PPTO AL 31 DE JULIO  2016'!AC13</f>
        <v>3197539957.1599998</v>
      </c>
      <c r="AR11" s="226">
        <f>AO11/AN11</f>
        <v>0.26484108635702897</v>
      </c>
      <c r="AS11" s="226">
        <f>(AO11+AP11)/AN11</f>
        <v>0.39131780147185746</v>
      </c>
      <c r="AT11" s="523"/>
      <c r="AU11" s="572">
        <v>974824463.98000002</v>
      </c>
      <c r="AV11" s="486">
        <f t="shared" si="1"/>
        <v>1361462918.0500002</v>
      </c>
      <c r="AW11" s="486"/>
    </row>
    <row r="12" spans="1:49" s="4" customFormat="1" ht="15.6" x14ac:dyDescent="0.55000000000000004">
      <c r="A12" s="573">
        <v>1</v>
      </c>
      <c r="B12" s="385" t="s">
        <v>13</v>
      </c>
      <c r="C12" s="386">
        <f>SUM(C13:C17)</f>
        <v>1934670400</v>
      </c>
      <c r="D12" s="386">
        <f>SUM(D13:D17)</f>
        <v>0</v>
      </c>
      <c r="E12" s="387">
        <f>SUM(E13:E17)</f>
        <v>0</v>
      </c>
      <c r="F12" s="387"/>
      <c r="G12" s="387"/>
      <c r="H12" s="387">
        <f>SUM(H13:H17)</f>
        <v>0</v>
      </c>
      <c r="I12" s="404">
        <f>SUM(C12:D12)</f>
        <v>1934670400</v>
      </c>
      <c r="J12" s="386">
        <f>SUM(J13:J17)</f>
        <v>0</v>
      </c>
      <c r="K12" s="391">
        <f t="shared" ref="K12:V12" si="6">SUM(K13:K17)</f>
        <v>0</v>
      </c>
      <c r="L12" s="390">
        <f t="shared" si="6"/>
        <v>0</v>
      </c>
      <c r="M12" s="391">
        <f t="shared" si="6"/>
        <v>0</v>
      </c>
      <c r="N12" s="390">
        <f t="shared" si="6"/>
        <v>0</v>
      </c>
      <c r="O12" s="391">
        <f t="shared" si="6"/>
        <v>0</v>
      </c>
      <c r="P12" s="390">
        <f t="shared" si="6"/>
        <v>0</v>
      </c>
      <c r="Q12" s="391">
        <f t="shared" si="6"/>
        <v>0</v>
      </c>
      <c r="R12" s="390">
        <f t="shared" si="6"/>
        <v>0</v>
      </c>
      <c r="S12" s="391">
        <f t="shared" si="6"/>
        <v>0</v>
      </c>
      <c r="T12" s="390">
        <f>SUM(T13:T17)</f>
        <v>0</v>
      </c>
      <c r="U12" s="391">
        <f>SUM(U13:U17)</f>
        <v>0</v>
      </c>
      <c r="V12" s="390">
        <f t="shared" si="6"/>
        <v>0</v>
      </c>
      <c r="W12" s="391">
        <f t="shared" ref="W12:AF12" si="7">SUM(W13:W17)</f>
        <v>0</v>
      </c>
      <c r="X12" s="390">
        <f t="shared" si="7"/>
        <v>0</v>
      </c>
      <c r="Y12" s="391">
        <f t="shared" ref="Y12:AA12" si="8">SUM(Y13:Y17)</f>
        <v>0</v>
      </c>
      <c r="Z12" s="390">
        <f t="shared" si="8"/>
        <v>0</v>
      </c>
      <c r="AA12" s="391">
        <f t="shared" si="8"/>
        <v>0</v>
      </c>
      <c r="AB12" s="392">
        <f t="shared" si="7"/>
        <v>0</v>
      </c>
      <c r="AC12" s="386">
        <f t="shared" si="7"/>
        <v>0</v>
      </c>
      <c r="AD12" s="393">
        <f t="shared" si="7"/>
        <v>1934670400</v>
      </c>
      <c r="AE12" s="458">
        <f>SUM(AE13:AE17)</f>
        <v>264646048.58000001</v>
      </c>
      <c r="AF12" s="393">
        <f t="shared" si="7"/>
        <v>0</v>
      </c>
      <c r="AG12" s="393">
        <f t="shared" ref="AG12" si="9">SUM(AG13:AG17)</f>
        <v>0</v>
      </c>
      <c r="AH12" s="393">
        <f>+AI12+AG12</f>
        <v>1670024351.4200001</v>
      </c>
      <c r="AI12" s="393">
        <f t="shared" ref="AI12:AI17" si="10">AD12-AE12-AF12</f>
        <v>1670024351.4200001</v>
      </c>
      <c r="AJ12" s="403">
        <f>(AD12-AI12)/AD12</f>
        <v>0.13679128423115375</v>
      </c>
      <c r="AK12" s="393">
        <f t="shared" ref="AK12" si="11">SUM(AK13:AK17)</f>
        <v>1670024351.4200001</v>
      </c>
      <c r="AL12" s="533">
        <f>AE12/AD12</f>
        <v>0.1367912842311538</v>
      </c>
      <c r="AN12" s="217">
        <f>AD12+'[1]PPTO AL 31 DE JULIO  2016'!Z14</f>
        <v>3224362320</v>
      </c>
      <c r="AO12" s="217">
        <f>AE12+'[1]PPTO AL 31 DE JULIO  2016'!AA14</f>
        <v>850227751.92000008</v>
      </c>
      <c r="AP12" s="217">
        <f>AF12+'[1]PPTO AL 31 DE JULIO  2016'!AB14</f>
        <v>0</v>
      </c>
      <c r="AQ12" s="224">
        <f>AI12+'[1]PPTO AL 31 DE JULIO  2016'!AC14</f>
        <v>2374134568.0799999</v>
      </c>
      <c r="AR12" s="226">
        <f t="shared" ref="AR12:AR40" si="12">AO12/AN12</f>
        <v>0.26368865144162834</v>
      </c>
      <c r="AS12" s="226">
        <f t="shared" ref="AS12:AS40" si="13">(AO12+AP12)/AN12</f>
        <v>0.26368865144162834</v>
      </c>
      <c r="AT12" s="523"/>
      <c r="AU12" s="572">
        <v>402036398.33999997</v>
      </c>
      <c r="AV12" s="486">
        <f t="shared" si="1"/>
        <v>1267987953.0800002</v>
      </c>
      <c r="AW12" s="486">
        <f t="shared" si="2"/>
        <v>1267987953.0800002</v>
      </c>
    </row>
    <row r="13" spans="1:49" s="4" customFormat="1" ht="15.6" x14ac:dyDescent="0.55000000000000004">
      <c r="A13" s="566" t="s">
        <v>494</v>
      </c>
      <c r="B13" s="459" t="s">
        <v>14</v>
      </c>
      <c r="C13" s="568">
        <v>1934670400</v>
      </c>
      <c r="D13" s="460">
        <v>0</v>
      </c>
      <c r="E13" s="5">
        <v>0</v>
      </c>
      <c r="F13" s="5"/>
      <c r="G13" s="5"/>
      <c r="H13" s="5"/>
      <c r="I13" s="38">
        <f>SUM(C13:D13)</f>
        <v>1934670400</v>
      </c>
      <c r="J13" s="548">
        <v>0</v>
      </c>
      <c r="K13" s="19">
        <v>0</v>
      </c>
      <c r="L13" s="14">
        <v>0</v>
      </c>
      <c r="M13" s="15"/>
      <c r="N13" s="18">
        <v>0</v>
      </c>
      <c r="O13" s="19">
        <v>0</v>
      </c>
      <c r="P13" s="14">
        <v>0</v>
      </c>
      <c r="Q13" s="15"/>
      <c r="R13" s="18">
        <v>0</v>
      </c>
      <c r="S13" s="19">
        <v>0</v>
      </c>
      <c r="T13" s="14">
        <v>0</v>
      </c>
      <c r="U13" s="15">
        <v>0</v>
      </c>
      <c r="V13" s="18">
        <v>0</v>
      </c>
      <c r="W13" s="19">
        <v>0</v>
      </c>
      <c r="X13" s="14">
        <v>0</v>
      </c>
      <c r="Y13" s="15"/>
      <c r="Z13" s="18">
        <v>0</v>
      </c>
      <c r="AA13" s="19"/>
      <c r="AB13" s="698">
        <f t="shared" ref="AB13:AC17" si="14">J13+L13+N13+P13+R13+T13+V13+X13+Z13</f>
        <v>0</v>
      </c>
      <c r="AC13" s="699">
        <f t="shared" si="14"/>
        <v>0</v>
      </c>
      <c r="AD13" s="567">
        <f>C13+AB13-AC13</f>
        <v>1934670400</v>
      </c>
      <c r="AE13" s="463">
        <f>IFERROR(+VLOOKUP(A13,'Base de Datos'!$A$1:$G$96,7,0),0)</f>
        <v>264646048.58000001</v>
      </c>
      <c r="AF13" s="40">
        <f>IFERROR(+VLOOKUP(A13,'Base de Datos'!$A$1:$G$96,6,0),0)</f>
        <v>0</v>
      </c>
      <c r="AG13" s="40">
        <f>IFERROR(+VLOOKUP(A13,'Base de Datos'!$A$1:$H$96,8,0),0)</f>
        <v>0</v>
      </c>
      <c r="AH13" s="40">
        <f>+AI13+AG13</f>
        <v>1670024351.4200001</v>
      </c>
      <c r="AI13" s="167">
        <f>AD13-AE13-AF13</f>
        <v>1670024351.4200001</v>
      </c>
      <c r="AJ13" s="158">
        <f t="shared" ref="AJ13:AJ20" si="15">IFERROR(((AD13-AI13)/AD13),0)</f>
        <v>0.13679128423115375</v>
      </c>
      <c r="AK13" s="40">
        <f>IFERROR(+VLOOKUP(A13,'Base de Datos'!$A$1:$M$96,10,0),0)</f>
        <v>1670024351.4200001</v>
      </c>
      <c r="AL13" s="533">
        <f>IFERROR(+(AE13/AD13),0)</f>
        <v>0.1367912842311538</v>
      </c>
      <c r="AN13" s="217">
        <f>AD13+'[1]PPTO AL 31 DE JULIO  2016'!Z15</f>
        <v>3224362320</v>
      </c>
      <c r="AO13" s="217">
        <f>AE13+'[1]PPTO AL 31 DE JULIO  2016'!AA15</f>
        <v>850227751.92000008</v>
      </c>
      <c r="AP13" s="217">
        <f>AF13+'[1]PPTO AL 31 DE JULIO  2016'!AB15</f>
        <v>0</v>
      </c>
      <c r="AQ13" s="224">
        <f>AI13+'[1]PPTO AL 31 DE JULIO  2016'!AC15</f>
        <v>2374134568.0799999</v>
      </c>
      <c r="AR13" s="226">
        <f t="shared" si="12"/>
        <v>0.26368865144162834</v>
      </c>
      <c r="AS13" s="226">
        <f t="shared" si="13"/>
        <v>0.26368865144162834</v>
      </c>
      <c r="AT13" s="523"/>
      <c r="AU13" s="483">
        <v>399536398.33999997</v>
      </c>
      <c r="AV13" s="486">
        <f t="shared" si="1"/>
        <v>1270487953.0800002</v>
      </c>
      <c r="AW13" s="486">
        <f t="shared" si="2"/>
        <v>1270487953.0800002</v>
      </c>
    </row>
    <row r="14" spans="1:49" s="4" customFormat="1" ht="16.8" hidden="1" x14ac:dyDescent="0.55000000000000004">
      <c r="A14" s="254">
        <v>102</v>
      </c>
      <c r="B14" s="459" t="s">
        <v>15</v>
      </c>
      <c r="C14" s="460">
        <v>0</v>
      </c>
      <c r="D14" s="460"/>
      <c r="E14" s="601"/>
      <c r="F14" s="601"/>
      <c r="G14" s="601"/>
      <c r="H14" s="601"/>
      <c r="I14" s="38">
        <f t="shared" ref="I14:I77" si="16">SUM(C14:D14)</f>
        <v>0</v>
      </c>
      <c r="J14" s="461"/>
      <c r="K14" s="21"/>
      <c r="L14" s="14"/>
      <c r="M14" s="15"/>
      <c r="N14" s="18"/>
      <c r="O14" s="19"/>
      <c r="P14" s="14"/>
      <c r="Q14" s="15"/>
      <c r="R14" s="18"/>
      <c r="S14" s="19"/>
      <c r="T14" s="14"/>
      <c r="U14" s="15"/>
      <c r="V14" s="18">
        <v>0</v>
      </c>
      <c r="W14" s="19"/>
      <c r="X14" s="14">
        <v>0</v>
      </c>
      <c r="Y14" s="15"/>
      <c r="Z14" s="18">
        <v>0</v>
      </c>
      <c r="AA14" s="19"/>
      <c r="AB14" s="35">
        <f t="shared" si="14"/>
        <v>0</v>
      </c>
      <c r="AC14" s="462">
        <f t="shared" si="14"/>
        <v>0</v>
      </c>
      <c r="AD14" s="40">
        <f>I14+AB14-AC14</f>
        <v>0</v>
      </c>
      <c r="AE14" s="463">
        <f>IFERROR(+VLOOKUP(A14,'Base de Datos'!A2:G75,7,0),0)</f>
        <v>0</v>
      </c>
      <c r="AF14" s="40"/>
      <c r="AG14" s="40"/>
      <c r="AH14" s="40">
        <f t="shared" ref="AH14:AH40" si="17">+AI14-AG14</f>
        <v>0</v>
      </c>
      <c r="AI14" s="167">
        <f t="shared" si="10"/>
        <v>0</v>
      </c>
      <c r="AJ14" s="158">
        <f t="shared" si="15"/>
        <v>0</v>
      </c>
      <c r="AK14" s="40">
        <f>IFERROR(+VLOOKUP(A14,'Base de Datos'!$A$1:$M$96,11,0),0)</f>
        <v>0</v>
      </c>
      <c r="AL14" s="533" t="s">
        <v>0</v>
      </c>
      <c r="AN14" s="217">
        <f>AD14+'[1]PPTO AL 31 DE JULIO  2016'!Z16</f>
        <v>0</v>
      </c>
      <c r="AO14" s="217">
        <f>AE14+'[1]PPTO AL 31 DE JULIO  2016'!AA16</f>
        <v>0</v>
      </c>
      <c r="AP14" s="217">
        <f>AF14+'[1]PPTO AL 31 DE JULIO  2016'!AB16</f>
        <v>0</v>
      </c>
      <c r="AQ14" s="224">
        <f>AI14+'[1]PPTO AL 31 DE JULIO  2016'!AC16</f>
        <v>0</v>
      </c>
      <c r="AR14" s="226" t="e">
        <f t="shared" si="12"/>
        <v>#DIV/0!</v>
      </c>
      <c r="AS14" s="226" t="e">
        <f t="shared" si="13"/>
        <v>#DIV/0!</v>
      </c>
      <c r="AT14" s="523"/>
      <c r="AU14" s="487"/>
      <c r="AV14" s="486">
        <f t="shared" si="1"/>
        <v>0</v>
      </c>
      <c r="AW14" s="486">
        <f t="shared" si="2"/>
        <v>0</v>
      </c>
    </row>
    <row r="15" spans="1:49" s="4" customFormat="1" ht="16.8" hidden="1" x14ac:dyDescent="0.55000000000000004">
      <c r="A15" s="254">
        <v>103</v>
      </c>
      <c r="B15" s="459" t="s">
        <v>16</v>
      </c>
      <c r="C15" s="460"/>
      <c r="D15" s="460"/>
      <c r="E15" s="601"/>
      <c r="F15" s="601"/>
      <c r="G15" s="601"/>
      <c r="H15" s="601"/>
      <c r="I15" s="38">
        <f t="shared" si="16"/>
        <v>0</v>
      </c>
      <c r="J15" s="461"/>
      <c r="K15" s="21"/>
      <c r="L15" s="14"/>
      <c r="M15" s="15"/>
      <c r="N15" s="18"/>
      <c r="O15" s="19"/>
      <c r="P15" s="14"/>
      <c r="Q15" s="15"/>
      <c r="R15" s="18"/>
      <c r="S15" s="19"/>
      <c r="T15" s="14"/>
      <c r="U15" s="15"/>
      <c r="V15" s="18">
        <v>0</v>
      </c>
      <c r="W15" s="19"/>
      <c r="X15" s="14">
        <v>0</v>
      </c>
      <c r="Y15" s="15"/>
      <c r="Z15" s="18">
        <v>0</v>
      </c>
      <c r="AA15" s="19"/>
      <c r="AB15" s="35">
        <f t="shared" si="14"/>
        <v>0</v>
      </c>
      <c r="AC15" s="462">
        <f t="shared" si="14"/>
        <v>0</v>
      </c>
      <c r="AD15" s="40">
        <f>I15+AB15-AC15</f>
        <v>0</v>
      </c>
      <c r="AE15" s="463">
        <f>IFERROR(+VLOOKUP(A15,'Base de Datos'!A2:G75,7,0),0)</f>
        <v>0</v>
      </c>
      <c r="AF15" s="40"/>
      <c r="AG15" s="40"/>
      <c r="AH15" s="40">
        <f t="shared" si="17"/>
        <v>0</v>
      </c>
      <c r="AI15" s="167">
        <f t="shared" si="10"/>
        <v>0</v>
      </c>
      <c r="AJ15" s="158">
        <f t="shared" si="15"/>
        <v>0</v>
      </c>
      <c r="AK15" s="40">
        <f>IFERROR(+VLOOKUP(A15,'Base de Datos'!$A$1:$M$96,11,0),0)</f>
        <v>0</v>
      </c>
      <c r="AL15" s="533" t="s">
        <v>0</v>
      </c>
      <c r="AN15" s="217">
        <f>AD15+'[1]PPTO AL 31 DE JULIO  2016'!Z17</f>
        <v>0</v>
      </c>
      <c r="AO15" s="217">
        <f>AE15+'[1]PPTO AL 31 DE JULIO  2016'!AA17</f>
        <v>0</v>
      </c>
      <c r="AP15" s="217">
        <f>AF15+'[1]PPTO AL 31 DE JULIO  2016'!AB17</f>
        <v>0</v>
      </c>
      <c r="AQ15" s="224">
        <f>AI15+'[1]PPTO AL 31 DE JULIO  2016'!AC17</f>
        <v>0</v>
      </c>
      <c r="AR15" s="226" t="e">
        <f t="shared" si="12"/>
        <v>#DIV/0!</v>
      </c>
      <c r="AS15" s="226" t="e">
        <f t="shared" si="13"/>
        <v>#DIV/0!</v>
      </c>
      <c r="AT15" s="523"/>
      <c r="AU15" s="487"/>
      <c r="AV15" s="486">
        <f t="shared" si="1"/>
        <v>0</v>
      </c>
      <c r="AW15" s="486">
        <f t="shared" si="2"/>
        <v>0</v>
      </c>
    </row>
    <row r="16" spans="1:49" s="4" customFormat="1" ht="16.8" hidden="1" x14ac:dyDescent="0.55000000000000004">
      <c r="A16" s="254">
        <v>104</v>
      </c>
      <c r="B16" s="459" t="s">
        <v>17</v>
      </c>
      <c r="C16" s="460">
        <v>0</v>
      </c>
      <c r="D16" s="460">
        <v>0</v>
      </c>
      <c r="E16" s="601">
        <v>0</v>
      </c>
      <c r="F16" s="601"/>
      <c r="G16" s="601"/>
      <c r="H16" s="601"/>
      <c r="I16" s="38">
        <f t="shared" si="16"/>
        <v>0</v>
      </c>
      <c r="J16" s="461">
        <v>0</v>
      </c>
      <c r="K16" s="21">
        <v>0</v>
      </c>
      <c r="L16" s="14"/>
      <c r="M16" s="15">
        <v>0</v>
      </c>
      <c r="N16" s="18">
        <v>0</v>
      </c>
      <c r="O16" s="19">
        <v>0</v>
      </c>
      <c r="P16" s="14">
        <v>0</v>
      </c>
      <c r="Q16" s="15">
        <v>0</v>
      </c>
      <c r="R16" s="18">
        <v>0</v>
      </c>
      <c r="S16" s="19">
        <v>0</v>
      </c>
      <c r="T16" s="14">
        <v>0</v>
      </c>
      <c r="U16" s="15"/>
      <c r="V16" s="18">
        <v>0</v>
      </c>
      <c r="W16" s="19">
        <v>0</v>
      </c>
      <c r="X16" s="14">
        <v>0</v>
      </c>
      <c r="Y16" s="15">
        <v>0</v>
      </c>
      <c r="Z16" s="18">
        <v>0</v>
      </c>
      <c r="AA16" s="19">
        <v>0</v>
      </c>
      <c r="AB16" s="35">
        <f t="shared" si="14"/>
        <v>0</v>
      </c>
      <c r="AC16" s="462">
        <f t="shared" si="14"/>
        <v>0</v>
      </c>
      <c r="AD16" s="40">
        <f>I16+AB16-AC16</f>
        <v>0</v>
      </c>
      <c r="AE16" s="463">
        <f>IFERROR(+VLOOKUP(A16,'Base de Datos'!A2:G76,7,0),0)</f>
        <v>0</v>
      </c>
      <c r="AF16" s="40">
        <v>0</v>
      </c>
      <c r="AG16" s="40"/>
      <c r="AH16" s="40">
        <f t="shared" si="17"/>
        <v>0</v>
      </c>
      <c r="AI16" s="167">
        <f t="shared" si="10"/>
        <v>0</v>
      </c>
      <c r="AJ16" s="158">
        <f t="shared" si="15"/>
        <v>0</v>
      </c>
      <c r="AK16" s="40">
        <f>IFERROR(+VLOOKUP(A16,'Base de Datos'!$A$1:$M$96,11,0),0)</f>
        <v>0</v>
      </c>
      <c r="AL16" s="533" t="s">
        <v>0</v>
      </c>
      <c r="AN16" s="217">
        <f>AD16+'[1]PPTO AL 31 DE JULIO  2016'!Z18</f>
        <v>0</v>
      </c>
      <c r="AO16" s="217">
        <f>AE16+'[1]PPTO AL 31 DE JULIO  2016'!AA18</f>
        <v>0</v>
      </c>
      <c r="AP16" s="217">
        <f>AF16+'[1]PPTO AL 31 DE JULIO  2016'!AB18</f>
        <v>0</v>
      </c>
      <c r="AQ16" s="224">
        <f>AI16+'[1]PPTO AL 31 DE JULIO  2016'!AC18</f>
        <v>0</v>
      </c>
      <c r="AR16" s="226" t="e">
        <f t="shared" si="12"/>
        <v>#DIV/0!</v>
      </c>
      <c r="AS16" s="226" t="e">
        <f t="shared" si="13"/>
        <v>#DIV/0!</v>
      </c>
      <c r="AT16" s="523"/>
      <c r="AU16" s="487"/>
      <c r="AV16" s="486">
        <f t="shared" si="1"/>
        <v>0</v>
      </c>
      <c r="AW16" s="486">
        <f t="shared" si="2"/>
        <v>0</v>
      </c>
    </row>
    <row r="17" spans="1:49" s="4" customFormat="1" ht="16.8" hidden="1" x14ac:dyDescent="0.55000000000000004">
      <c r="A17" s="254" t="s">
        <v>495</v>
      </c>
      <c r="B17" s="459" t="s">
        <v>18</v>
      </c>
      <c r="C17" s="593">
        <v>0</v>
      </c>
      <c r="D17" s="460"/>
      <c r="E17" s="6"/>
      <c r="F17" s="6"/>
      <c r="G17" s="6"/>
      <c r="H17" s="6"/>
      <c r="I17" s="38">
        <f>SUM(C17:D17)</f>
        <v>0</v>
      </c>
      <c r="J17" s="461"/>
      <c r="K17" s="21"/>
      <c r="L17" s="14"/>
      <c r="M17" s="15"/>
      <c r="N17" s="18">
        <v>0</v>
      </c>
      <c r="O17" s="19"/>
      <c r="P17" s="14"/>
      <c r="Q17" s="15"/>
      <c r="R17" s="18"/>
      <c r="S17" s="19"/>
      <c r="T17" s="14"/>
      <c r="U17" s="15"/>
      <c r="V17" s="18">
        <v>0</v>
      </c>
      <c r="W17" s="19"/>
      <c r="X17" s="14">
        <v>0</v>
      </c>
      <c r="Y17" s="15"/>
      <c r="Z17" s="18">
        <v>0</v>
      </c>
      <c r="AA17" s="19"/>
      <c r="AB17" s="35">
        <f t="shared" si="14"/>
        <v>0</v>
      </c>
      <c r="AC17" s="462">
        <f t="shared" si="14"/>
        <v>0</v>
      </c>
      <c r="AD17" s="134">
        <f>C17+AB17-AC17</f>
        <v>0</v>
      </c>
      <c r="AE17" s="463">
        <f>IFERROR(+VLOOKUP(A17,'Base de Datos'!$A$1:$G$75,7,0),0)</f>
        <v>0</v>
      </c>
      <c r="AF17" s="40">
        <f>IFERROR(+VLOOKUP(A17,'Base de Datos'!$A$1:$G$90,6,0),0)</f>
        <v>0</v>
      </c>
      <c r="AG17" s="40">
        <f>IFERROR(+VLOOKUP(A17,'Base de Datos'!$A$1:$H$90,8,0),0)</f>
        <v>0</v>
      </c>
      <c r="AH17" s="40">
        <f>+AI17+AG17</f>
        <v>0</v>
      </c>
      <c r="AI17" s="167">
        <f t="shared" si="10"/>
        <v>0</v>
      </c>
      <c r="AJ17" s="158">
        <f t="shared" si="15"/>
        <v>0</v>
      </c>
      <c r="AK17" s="40">
        <f>IFERROR(+VLOOKUP(A17,'Base de Datos'!$A$1:$M$96,11,0),0)</f>
        <v>0</v>
      </c>
      <c r="AL17" s="533">
        <f>IFERROR(+(AE17/AD17),0)</f>
        <v>0</v>
      </c>
      <c r="AN17" s="217">
        <f>AD17+'[1]PPTO AL 31 DE JULIO  2016'!Z19</f>
        <v>0</v>
      </c>
      <c r="AO17" s="217">
        <f>AE17+'[1]PPTO AL 31 DE JULIO  2016'!AA19</f>
        <v>0</v>
      </c>
      <c r="AP17" s="217">
        <f>AF17+'[1]PPTO AL 31 DE JULIO  2016'!AB19</f>
        <v>0</v>
      </c>
      <c r="AQ17" s="224">
        <f>AI17+'[1]PPTO AL 31 DE JULIO  2016'!AC19</f>
        <v>0</v>
      </c>
      <c r="AR17" s="226" t="e">
        <f t="shared" si="12"/>
        <v>#DIV/0!</v>
      </c>
      <c r="AS17" s="226" t="e">
        <f t="shared" si="13"/>
        <v>#DIV/0!</v>
      </c>
      <c r="AT17" s="523"/>
      <c r="AU17" s="483">
        <v>2500000</v>
      </c>
      <c r="AV17" s="486">
        <f t="shared" si="1"/>
        <v>-2500000</v>
      </c>
      <c r="AW17" s="486">
        <f t="shared" si="2"/>
        <v>-2500000</v>
      </c>
    </row>
    <row r="18" spans="1:49" s="23" customFormat="1" ht="16.8" x14ac:dyDescent="0.55000000000000004">
      <c r="A18" s="384">
        <v>2</v>
      </c>
      <c r="B18" s="385" t="s">
        <v>19</v>
      </c>
      <c r="C18" s="386">
        <f>SUM(C19:C23)</f>
        <v>4000000</v>
      </c>
      <c r="D18" s="386">
        <f>SUM(D19:D23)</f>
        <v>0</v>
      </c>
      <c r="E18" s="387">
        <f>SUM(E19:E23)</f>
        <v>0</v>
      </c>
      <c r="F18" s="387"/>
      <c r="G18" s="387"/>
      <c r="H18" s="387">
        <f>SUM(H19:H23)</f>
        <v>0</v>
      </c>
      <c r="I18" s="404">
        <f t="shared" si="16"/>
        <v>4000000</v>
      </c>
      <c r="J18" s="388">
        <f>SUM(J19:J23)</f>
        <v>0</v>
      </c>
      <c r="K18" s="389">
        <f>SUM(K19:K23)</f>
        <v>0</v>
      </c>
      <c r="L18" s="390">
        <f t="shared" ref="L18:W18" si="18">SUM(L19:L23)</f>
        <v>0</v>
      </c>
      <c r="M18" s="391">
        <f t="shared" si="18"/>
        <v>0</v>
      </c>
      <c r="N18" s="390">
        <f t="shared" si="18"/>
        <v>0</v>
      </c>
      <c r="O18" s="391">
        <f t="shared" si="18"/>
        <v>0</v>
      </c>
      <c r="P18" s="390">
        <f t="shared" si="18"/>
        <v>0</v>
      </c>
      <c r="Q18" s="391">
        <f t="shared" si="18"/>
        <v>0</v>
      </c>
      <c r="R18" s="390">
        <f t="shared" si="18"/>
        <v>0</v>
      </c>
      <c r="S18" s="391">
        <f t="shared" si="18"/>
        <v>0</v>
      </c>
      <c r="T18" s="390">
        <f>SUM(T19:T23)</f>
        <v>0</v>
      </c>
      <c r="U18" s="391">
        <f>SUM(U19:U23)</f>
        <v>0</v>
      </c>
      <c r="V18" s="390">
        <f t="shared" si="18"/>
        <v>0</v>
      </c>
      <c r="W18" s="391">
        <f t="shared" si="18"/>
        <v>0</v>
      </c>
      <c r="X18" s="390">
        <f t="shared" ref="X18:AA18" si="19">SUM(X19:X23)</f>
        <v>0</v>
      </c>
      <c r="Y18" s="391">
        <f t="shared" si="19"/>
        <v>0</v>
      </c>
      <c r="Z18" s="390">
        <f t="shared" si="19"/>
        <v>0</v>
      </c>
      <c r="AA18" s="391">
        <f t="shared" si="19"/>
        <v>0</v>
      </c>
      <c r="AB18" s="392">
        <f t="shared" ref="AB18:AI18" si="20">SUM(AB19:AB23)</f>
        <v>0</v>
      </c>
      <c r="AC18" s="386">
        <f t="shared" si="20"/>
        <v>0</v>
      </c>
      <c r="AD18" s="393">
        <f t="shared" si="20"/>
        <v>4000000</v>
      </c>
      <c r="AE18" s="458">
        <f t="shared" si="20"/>
        <v>1486699.18</v>
      </c>
      <c r="AF18" s="393">
        <f t="shared" si="20"/>
        <v>0</v>
      </c>
      <c r="AG18" s="393">
        <f t="shared" ref="AG18" si="21">SUM(AG19:AG23)</f>
        <v>0</v>
      </c>
      <c r="AH18" s="393">
        <f>+AI18+AG18</f>
        <v>2513300.8200000003</v>
      </c>
      <c r="AI18" s="393">
        <f t="shared" si="20"/>
        <v>2513300.8200000003</v>
      </c>
      <c r="AJ18" s="396">
        <f>(AD18-AI18)/AD18</f>
        <v>0.37167479499999995</v>
      </c>
      <c r="AK18" s="393">
        <f t="shared" ref="AK18" si="22">SUM(AK19:AK23)</f>
        <v>2513300.8199999998</v>
      </c>
      <c r="AL18" s="533">
        <f>AE18/AD18</f>
        <v>0.371674795</v>
      </c>
      <c r="AN18" s="217">
        <f>AD18+'[1]PPTO AL 31 DE JULIO  2016'!Z20</f>
        <v>6000000</v>
      </c>
      <c r="AO18" s="217">
        <f>AE18+'[1]PPTO AL 31 DE JULIO  2016'!AA20</f>
        <v>2651787.7800000003</v>
      </c>
      <c r="AP18" s="217">
        <f>AF18+'[1]PPTO AL 31 DE JULIO  2016'!AB20</f>
        <v>0</v>
      </c>
      <c r="AQ18" s="224">
        <f>AI18+'[1]PPTO AL 31 DE JULIO  2016'!AC20</f>
        <v>3348212.22</v>
      </c>
      <c r="AR18" s="226">
        <f t="shared" si="12"/>
        <v>0.44196463000000002</v>
      </c>
      <c r="AS18" s="226">
        <f t="shared" si="13"/>
        <v>0.44196463000000002</v>
      </c>
      <c r="AT18" s="523"/>
      <c r="AU18" s="483">
        <v>470423.69</v>
      </c>
      <c r="AV18" s="486">
        <f t="shared" si="1"/>
        <v>2042877.1300000004</v>
      </c>
      <c r="AW18" s="486">
        <f t="shared" si="2"/>
        <v>2042877.1300000004</v>
      </c>
    </row>
    <row r="19" spans="1:49" s="4" customFormat="1" ht="15.6" x14ac:dyDescent="0.55000000000000004">
      <c r="A19" s="566" t="s">
        <v>496</v>
      </c>
      <c r="B19" s="459" t="s">
        <v>20</v>
      </c>
      <c r="C19" s="568">
        <v>4000000</v>
      </c>
      <c r="D19" s="460">
        <v>0</v>
      </c>
      <c r="E19" s="5"/>
      <c r="F19" s="5"/>
      <c r="G19" s="5"/>
      <c r="H19" s="5"/>
      <c r="I19" s="38">
        <f>SUM(C19:D19)</f>
        <v>4000000</v>
      </c>
      <c r="J19" s="548">
        <v>0</v>
      </c>
      <c r="K19" s="19"/>
      <c r="L19" s="14">
        <v>0</v>
      </c>
      <c r="M19" s="15"/>
      <c r="N19" s="18"/>
      <c r="O19" s="19">
        <v>0</v>
      </c>
      <c r="P19" s="14">
        <v>0</v>
      </c>
      <c r="Q19" s="15">
        <v>0</v>
      </c>
      <c r="R19" s="18"/>
      <c r="S19" s="19"/>
      <c r="T19" s="14">
        <v>0</v>
      </c>
      <c r="U19" s="15">
        <v>0</v>
      </c>
      <c r="V19" s="18">
        <v>0</v>
      </c>
      <c r="W19" s="19">
        <v>0</v>
      </c>
      <c r="X19" s="14">
        <v>0</v>
      </c>
      <c r="Y19" s="15">
        <v>0</v>
      </c>
      <c r="Z19" s="18">
        <v>0</v>
      </c>
      <c r="AA19" s="19">
        <v>0</v>
      </c>
      <c r="AB19" s="698">
        <f>J19+L19+N19+P19+R19+T19+V19+X19+Z19</f>
        <v>0</v>
      </c>
      <c r="AC19" s="699">
        <f>K19+M19+O19+Q19+S19+U19+W19+Y19+AA19</f>
        <v>0</v>
      </c>
      <c r="AD19" s="567">
        <f>C19+AB19-AC19</f>
        <v>4000000</v>
      </c>
      <c r="AE19" s="463">
        <f>IFERROR(+VLOOKUP(A19,'Base de Datos'!$A$1:$G$96,7,0),0)</f>
        <v>1486699.18</v>
      </c>
      <c r="AF19" s="40">
        <f>IFERROR(+VLOOKUP(A19,'Base de Datos'!$A$1:$G$96,6,0),0)</f>
        <v>0</v>
      </c>
      <c r="AG19" s="40">
        <f>IFERROR(+VLOOKUP(A19,'Base de Datos'!$A$1:$H$96,8,0),0)</f>
        <v>0</v>
      </c>
      <c r="AH19" s="40">
        <f>+AI19+AG19</f>
        <v>2513300.8200000003</v>
      </c>
      <c r="AI19" s="167">
        <f>AD19-AE19-AF19</f>
        <v>2513300.8200000003</v>
      </c>
      <c r="AJ19" s="158">
        <f t="shared" si="15"/>
        <v>0.37167479499999995</v>
      </c>
      <c r="AK19" s="40">
        <f>IFERROR(+VLOOKUP(A19,'Base de Datos'!$A$1:$M$96,10,0),0)</f>
        <v>2513300.8199999998</v>
      </c>
      <c r="AL19" s="533">
        <f t="shared" ref="AL19:AL20" si="23">IFERROR(+(AE19/AD19),0)</f>
        <v>0.371674795</v>
      </c>
      <c r="AN19" s="217">
        <f>AD19+'[1]PPTO AL 31 DE JULIO  2016'!Z21</f>
        <v>6000000</v>
      </c>
      <c r="AO19" s="217">
        <f>AE19+'[1]PPTO AL 31 DE JULIO  2016'!AA21</f>
        <v>2651787.7800000003</v>
      </c>
      <c r="AP19" s="217">
        <f>AF19+'[1]PPTO AL 31 DE JULIO  2016'!AB21</f>
        <v>0</v>
      </c>
      <c r="AQ19" s="224">
        <f>AI19+'[1]PPTO AL 31 DE JULIO  2016'!AC21</f>
        <v>3348212.22</v>
      </c>
      <c r="AR19" s="226">
        <f t="shared" si="12"/>
        <v>0.44196463000000002</v>
      </c>
      <c r="AS19" s="226">
        <f t="shared" si="13"/>
        <v>0.44196463000000002</v>
      </c>
      <c r="AT19" s="523"/>
      <c r="AU19" s="483">
        <v>470423.69</v>
      </c>
      <c r="AV19" s="486">
        <f t="shared" si="1"/>
        <v>2042877.1300000004</v>
      </c>
      <c r="AW19" s="486">
        <f t="shared" si="2"/>
        <v>2042877.1300000004</v>
      </c>
    </row>
    <row r="20" spans="1:49" s="4" customFormat="1" ht="16.8" hidden="1" x14ac:dyDescent="0.55000000000000004">
      <c r="A20" s="254" t="s">
        <v>497</v>
      </c>
      <c r="B20" s="459" t="s">
        <v>21</v>
      </c>
      <c r="C20" s="593">
        <v>0</v>
      </c>
      <c r="D20" s="464"/>
      <c r="E20" s="613"/>
      <c r="F20" s="613"/>
      <c r="G20" s="613"/>
      <c r="H20" s="613"/>
      <c r="I20" s="38">
        <f>SUM(C20:D20)</f>
        <v>0</v>
      </c>
      <c r="J20" s="465">
        <v>0</v>
      </c>
      <c r="K20" s="34"/>
      <c r="L20" s="12"/>
      <c r="M20" s="13"/>
      <c r="N20" s="16"/>
      <c r="O20" s="17">
        <v>0</v>
      </c>
      <c r="P20" s="12"/>
      <c r="Q20" s="13"/>
      <c r="R20" s="16"/>
      <c r="S20" s="17"/>
      <c r="T20" s="12"/>
      <c r="U20" s="13"/>
      <c r="V20" s="16"/>
      <c r="W20" s="17"/>
      <c r="X20" s="12"/>
      <c r="Y20" s="13"/>
      <c r="Z20" s="16"/>
      <c r="AA20" s="17"/>
      <c r="AB20" s="35">
        <f>J20+L20+N20+P20+R20+W20+T20</f>
        <v>0</v>
      </c>
      <c r="AC20" s="462">
        <f>K20+M20+O20+Q20+S20+W20+U20</f>
        <v>0</v>
      </c>
      <c r="AD20" s="134">
        <f>C20+AB20-AC20</f>
        <v>0</v>
      </c>
      <c r="AE20" s="463">
        <f>IFERROR(+VLOOKUP(A20,SIGAF,7,0),0)</f>
        <v>0</v>
      </c>
      <c r="AF20" s="40">
        <f>IFERROR(+VLOOKUP(A20,'Base de Datos'!$A$1:$G$75,6,0),0)</f>
        <v>0</v>
      </c>
      <c r="AG20" s="40">
        <f>IFERROR(+VLOOKUP(A20,'Base de Datos'!$A$1:$G$75,8,0),0)</f>
        <v>0</v>
      </c>
      <c r="AH20" s="40">
        <f>+AI20+AG20</f>
        <v>0</v>
      </c>
      <c r="AI20" s="167">
        <f t="shared" ref="AI20:AI44" si="24">AD20-AE20-AF20</f>
        <v>0</v>
      </c>
      <c r="AJ20" s="158">
        <f t="shared" si="15"/>
        <v>0</v>
      </c>
      <c r="AK20" s="40">
        <f>IFERROR(+VLOOKUP(F20,'Base de Datos'!$A$1:$G$75,6,0),0)</f>
        <v>0</v>
      </c>
      <c r="AL20" s="533">
        <f t="shared" si="23"/>
        <v>0</v>
      </c>
      <c r="AN20" s="217">
        <f>AD20+'[1]PPTO AL 31 DE JULIO  2016'!Z22</f>
        <v>0</v>
      </c>
      <c r="AO20" s="217">
        <f>AE20+'[1]PPTO AL 31 DE JULIO  2016'!AA22</f>
        <v>0</v>
      </c>
      <c r="AP20" s="217">
        <f>AF20+'[1]PPTO AL 31 DE JULIO  2016'!AB22</f>
        <v>0</v>
      </c>
      <c r="AQ20" s="224">
        <f>AI20+'[1]PPTO AL 31 DE JULIO  2016'!AC22</f>
        <v>0</v>
      </c>
      <c r="AR20" s="226" t="e">
        <f t="shared" si="12"/>
        <v>#DIV/0!</v>
      </c>
      <c r="AS20" s="226" t="e">
        <f t="shared" si="13"/>
        <v>#DIV/0!</v>
      </c>
      <c r="AT20" s="523"/>
      <c r="AU20" s="487"/>
      <c r="AV20" s="486">
        <f t="shared" si="1"/>
        <v>0</v>
      </c>
      <c r="AW20" s="486">
        <f t="shared" si="2"/>
        <v>0</v>
      </c>
    </row>
    <row r="21" spans="1:49" ht="16.8" hidden="1" x14ac:dyDescent="0.55000000000000004">
      <c r="A21" s="254" t="s">
        <v>738</v>
      </c>
      <c r="B21" s="459" t="s">
        <v>22</v>
      </c>
      <c r="C21" s="460">
        <v>0</v>
      </c>
      <c r="D21" s="460">
        <v>0</v>
      </c>
      <c r="E21" s="614"/>
      <c r="F21" s="614"/>
      <c r="G21" s="614"/>
      <c r="H21" s="614"/>
      <c r="I21" s="38">
        <f t="shared" si="16"/>
        <v>0</v>
      </c>
      <c r="J21" s="461">
        <v>0</v>
      </c>
      <c r="K21" s="21">
        <v>0</v>
      </c>
      <c r="L21" s="14">
        <v>0</v>
      </c>
      <c r="M21" s="15">
        <v>0</v>
      </c>
      <c r="N21" s="18">
        <v>0</v>
      </c>
      <c r="O21" s="19">
        <v>0</v>
      </c>
      <c r="P21" s="14">
        <v>0</v>
      </c>
      <c r="Q21" s="15">
        <v>0</v>
      </c>
      <c r="R21" s="18">
        <v>0</v>
      </c>
      <c r="S21" s="19">
        <v>0</v>
      </c>
      <c r="T21" s="14">
        <v>0</v>
      </c>
      <c r="U21" s="15">
        <v>0</v>
      </c>
      <c r="V21" s="18">
        <v>0</v>
      </c>
      <c r="W21" s="19">
        <v>0</v>
      </c>
      <c r="X21" s="14">
        <v>0</v>
      </c>
      <c r="Y21" s="15">
        <v>0</v>
      </c>
      <c r="Z21" s="18">
        <v>0</v>
      </c>
      <c r="AA21" s="19">
        <v>0</v>
      </c>
      <c r="AB21" s="35">
        <f>J21+L21+N21+P21+R21+W21</f>
        <v>0</v>
      </c>
      <c r="AC21" s="462">
        <f>K21+M21+O21+Q21+S21+V21</f>
        <v>0</v>
      </c>
      <c r="AD21" s="40">
        <f>I21+AB21-AC21</f>
        <v>0</v>
      </c>
      <c r="AE21" s="463">
        <v>0</v>
      </c>
      <c r="AF21" s="40">
        <v>0</v>
      </c>
      <c r="AG21" s="40"/>
      <c r="AH21" s="40">
        <f t="shared" si="17"/>
        <v>0</v>
      </c>
      <c r="AI21" s="167">
        <f t="shared" si="24"/>
        <v>0</v>
      </c>
      <c r="AJ21" s="158">
        <v>0</v>
      </c>
      <c r="AK21" s="40">
        <v>0</v>
      </c>
      <c r="AL21" s="533" t="s">
        <v>0</v>
      </c>
      <c r="AN21" s="217">
        <f>AD21+'[1]PPTO AL 31 DE JULIO  2016'!Z23</f>
        <v>0</v>
      </c>
      <c r="AO21" s="217">
        <f>AE21+'[1]PPTO AL 31 DE JULIO  2016'!AA23</f>
        <v>0</v>
      </c>
      <c r="AP21" s="217">
        <f>AF21+'[1]PPTO AL 31 DE JULIO  2016'!AB23</f>
        <v>0</v>
      </c>
      <c r="AQ21" s="224">
        <f>AI21+'[1]PPTO AL 31 DE JULIO  2016'!AC23</f>
        <v>0</v>
      </c>
      <c r="AR21" s="226" t="e">
        <f t="shared" si="12"/>
        <v>#DIV/0!</v>
      </c>
      <c r="AS21" s="226" t="e">
        <f t="shared" si="13"/>
        <v>#DIV/0!</v>
      </c>
      <c r="AT21" s="523"/>
      <c r="AV21" s="486">
        <f t="shared" si="1"/>
        <v>0</v>
      </c>
      <c r="AW21" s="486">
        <f t="shared" si="2"/>
        <v>0</v>
      </c>
    </row>
    <row r="22" spans="1:49" s="4" customFormat="1" ht="16.8" hidden="1" x14ac:dyDescent="0.55000000000000004">
      <c r="A22" s="254">
        <v>204</v>
      </c>
      <c r="B22" s="459" t="s">
        <v>23</v>
      </c>
      <c r="C22" s="464"/>
      <c r="D22" s="464"/>
      <c r="E22" s="613"/>
      <c r="F22" s="613"/>
      <c r="G22" s="613"/>
      <c r="H22" s="613"/>
      <c r="I22" s="38">
        <f t="shared" si="16"/>
        <v>0</v>
      </c>
      <c r="J22" s="465"/>
      <c r="K22" s="34"/>
      <c r="L22" s="12"/>
      <c r="M22" s="13"/>
      <c r="N22" s="16"/>
      <c r="O22" s="17"/>
      <c r="P22" s="12"/>
      <c r="Q22" s="13"/>
      <c r="R22" s="16"/>
      <c r="S22" s="17"/>
      <c r="T22" s="12"/>
      <c r="U22" s="13"/>
      <c r="V22" s="16"/>
      <c r="W22" s="17"/>
      <c r="X22" s="12"/>
      <c r="Y22" s="13"/>
      <c r="Z22" s="16"/>
      <c r="AA22" s="17"/>
      <c r="AB22" s="35">
        <f>J22+L22+N22+P22+R22+W22</f>
        <v>0</v>
      </c>
      <c r="AC22" s="462">
        <f>K22+M22+O22+Q22+S22+V22</f>
        <v>0</v>
      </c>
      <c r="AD22" s="40">
        <f>I22+AB22-AC22</f>
        <v>0</v>
      </c>
      <c r="AE22" s="466"/>
      <c r="AF22" s="157"/>
      <c r="AG22" s="157"/>
      <c r="AH22" s="157">
        <f t="shared" si="17"/>
        <v>0</v>
      </c>
      <c r="AI22" s="167">
        <f t="shared" si="24"/>
        <v>0</v>
      </c>
      <c r="AJ22" s="356"/>
      <c r="AK22" s="157"/>
      <c r="AL22" s="533" t="s">
        <v>0</v>
      </c>
      <c r="AN22" s="217">
        <f>AD22+'[1]PPTO AL 31 DE JULIO  2016'!Z24</f>
        <v>0</v>
      </c>
      <c r="AO22" s="217">
        <f>AE22+'[1]PPTO AL 31 DE JULIO  2016'!AA24</f>
        <v>0</v>
      </c>
      <c r="AP22" s="217">
        <f>AF22+'[1]PPTO AL 31 DE JULIO  2016'!AB24</f>
        <v>0</v>
      </c>
      <c r="AQ22" s="224">
        <f>AI22+'[1]PPTO AL 31 DE JULIO  2016'!AC24</f>
        <v>0</v>
      </c>
      <c r="AR22" s="226" t="e">
        <f t="shared" si="12"/>
        <v>#DIV/0!</v>
      </c>
      <c r="AS22" s="226" t="e">
        <f t="shared" si="13"/>
        <v>#DIV/0!</v>
      </c>
      <c r="AT22" s="523"/>
      <c r="AU22" s="487"/>
      <c r="AV22" s="486">
        <f t="shared" si="1"/>
        <v>0</v>
      </c>
      <c r="AW22" s="486">
        <f t="shared" si="2"/>
        <v>0</v>
      </c>
    </row>
    <row r="23" spans="1:49" s="4" customFormat="1" ht="16.8" hidden="1" x14ac:dyDescent="0.55000000000000004">
      <c r="A23" s="254">
        <v>205</v>
      </c>
      <c r="B23" s="459" t="s">
        <v>24</v>
      </c>
      <c r="C23" s="464"/>
      <c r="D23" s="464"/>
      <c r="E23" s="613"/>
      <c r="F23" s="613"/>
      <c r="G23" s="613"/>
      <c r="H23" s="613"/>
      <c r="I23" s="38">
        <f t="shared" si="16"/>
        <v>0</v>
      </c>
      <c r="J23" s="465"/>
      <c r="K23" s="34"/>
      <c r="L23" s="12"/>
      <c r="M23" s="13"/>
      <c r="N23" s="16"/>
      <c r="O23" s="17"/>
      <c r="P23" s="12"/>
      <c r="Q23" s="13"/>
      <c r="R23" s="16"/>
      <c r="S23" s="17"/>
      <c r="T23" s="12"/>
      <c r="U23" s="13"/>
      <c r="V23" s="16"/>
      <c r="W23" s="17"/>
      <c r="X23" s="12"/>
      <c r="Y23" s="13"/>
      <c r="Z23" s="16"/>
      <c r="AA23" s="17"/>
      <c r="AB23" s="35">
        <f>J23+L23+N23+P23+R23+W23</f>
        <v>0</v>
      </c>
      <c r="AC23" s="462">
        <f>K23+M23+O23+Q23+S23+V23</f>
        <v>0</v>
      </c>
      <c r="AD23" s="40">
        <f>I23+AB23-AC23</f>
        <v>0</v>
      </c>
      <c r="AE23" s="466"/>
      <c r="AF23" s="157"/>
      <c r="AG23" s="157"/>
      <c r="AH23" s="157">
        <f t="shared" si="17"/>
        <v>0</v>
      </c>
      <c r="AI23" s="167">
        <f t="shared" si="24"/>
        <v>0</v>
      </c>
      <c r="AJ23" s="356"/>
      <c r="AK23" s="157"/>
      <c r="AL23" s="533" t="s">
        <v>0</v>
      </c>
      <c r="AN23" s="217">
        <f>AD23+'[1]PPTO AL 31 DE JULIO  2016'!Z25</f>
        <v>0</v>
      </c>
      <c r="AO23" s="217">
        <f>AE23+'[1]PPTO AL 31 DE JULIO  2016'!AA25</f>
        <v>0</v>
      </c>
      <c r="AP23" s="217">
        <f>AF23+'[1]PPTO AL 31 DE JULIO  2016'!AB25</f>
        <v>0</v>
      </c>
      <c r="AQ23" s="224">
        <f>AI23+'[1]PPTO AL 31 DE JULIO  2016'!AC25</f>
        <v>0</v>
      </c>
      <c r="AR23" s="226" t="e">
        <f t="shared" si="12"/>
        <v>#DIV/0!</v>
      </c>
      <c r="AS23" s="226" t="e">
        <f t="shared" si="13"/>
        <v>#DIV/0!</v>
      </c>
      <c r="AT23" s="523"/>
      <c r="AU23" s="487"/>
      <c r="AV23" s="486">
        <f t="shared" si="1"/>
        <v>0</v>
      </c>
      <c r="AW23" s="486">
        <f t="shared" si="2"/>
        <v>0</v>
      </c>
    </row>
    <row r="24" spans="1:49" s="4" customFormat="1" ht="16.8" x14ac:dyDescent="0.55000000000000004">
      <c r="A24" s="384">
        <v>3</v>
      </c>
      <c r="B24" s="385" t="s">
        <v>25</v>
      </c>
      <c r="C24" s="386">
        <f>SUM(C25:C29)</f>
        <v>864387272</v>
      </c>
      <c r="D24" s="386">
        <f>SUM(D25:D29)</f>
        <v>0</v>
      </c>
      <c r="E24" s="387">
        <f>SUM(E25:E29)</f>
        <v>0</v>
      </c>
      <c r="F24" s="387"/>
      <c r="G24" s="387"/>
      <c r="H24" s="387">
        <f>SUM(H25:H29)</f>
        <v>0</v>
      </c>
      <c r="I24" s="404">
        <f t="shared" si="16"/>
        <v>864387272</v>
      </c>
      <c r="J24" s="388">
        <f>SUM(J25:J29)</f>
        <v>0</v>
      </c>
      <c r="K24" s="389">
        <f t="shared" ref="K24:W24" si="25">SUM(K25:K29)</f>
        <v>0</v>
      </c>
      <c r="L24" s="390">
        <f t="shared" si="25"/>
        <v>0</v>
      </c>
      <c r="M24" s="391">
        <f t="shared" si="25"/>
        <v>0</v>
      </c>
      <c r="N24" s="390">
        <f t="shared" si="25"/>
        <v>0</v>
      </c>
      <c r="O24" s="391">
        <f t="shared" si="25"/>
        <v>0</v>
      </c>
      <c r="P24" s="390">
        <f t="shared" si="25"/>
        <v>0</v>
      </c>
      <c r="Q24" s="391">
        <f t="shared" si="25"/>
        <v>0</v>
      </c>
      <c r="R24" s="390">
        <f t="shared" si="25"/>
        <v>0</v>
      </c>
      <c r="S24" s="391">
        <f t="shared" si="25"/>
        <v>0</v>
      </c>
      <c r="T24" s="390">
        <f>SUM(T25:T29)</f>
        <v>0</v>
      </c>
      <c r="U24" s="391">
        <f>SUM(U25:U29)</f>
        <v>0</v>
      </c>
      <c r="V24" s="390">
        <f t="shared" si="25"/>
        <v>0</v>
      </c>
      <c r="W24" s="391">
        <f t="shared" si="25"/>
        <v>0</v>
      </c>
      <c r="X24" s="390">
        <f t="shared" ref="X24:AA24" si="26">SUM(X25:X29)</f>
        <v>0</v>
      </c>
      <c r="Y24" s="391">
        <f t="shared" si="26"/>
        <v>0</v>
      </c>
      <c r="Z24" s="390">
        <f t="shared" si="26"/>
        <v>0</v>
      </c>
      <c r="AA24" s="391">
        <f t="shared" si="26"/>
        <v>0</v>
      </c>
      <c r="AB24" s="549">
        <f t="shared" ref="AB24:AF24" si="27">SUM(AB25:AB29)</f>
        <v>0</v>
      </c>
      <c r="AC24" s="458">
        <f t="shared" si="27"/>
        <v>0</v>
      </c>
      <c r="AD24" s="393">
        <f>SUM(AD25:AD29)</f>
        <v>864387272</v>
      </c>
      <c r="AE24" s="458">
        <f t="shared" si="27"/>
        <v>200637542.21000001</v>
      </c>
      <c r="AF24" s="393">
        <f t="shared" si="27"/>
        <v>0</v>
      </c>
      <c r="AG24" s="393">
        <f t="shared" ref="AG24" si="28">SUM(AG25:AG29)</f>
        <v>0</v>
      </c>
      <c r="AH24" s="393">
        <f t="shared" ref="AH24:AH31" si="29">+AI24+AG24</f>
        <v>663749729.79000008</v>
      </c>
      <c r="AI24" s="393">
        <f>SUM(AI25:AI29)</f>
        <v>663749729.79000008</v>
      </c>
      <c r="AJ24" s="396">
        <f t="shared" ref="AJ24:AJ30" si="30">(AD24-AI24)/AD24</f>
        <v>0.23211533615687011</v>
      </c>
      <c r="AK24" s="393">
        <f t="shared" ref="AK24" si="31">SUM(AK25:AK29)</f>
        <v>651749729.79000008</v>
      </c>
      <c r="AL24" s="533">
        <f t="shared" ref="AL24:AL36" si="32">AE24/AD24</f>
        <v>0.23211533615687022</v>
      </c>
      <c r="AN24" s="217">
        <f>AD24+'[1]PPTO AL 31 DE JULIO  2016'!Z26</f>
        <v>1101270272</v>
      </c>
      <c r="AO24" s="217">
        <f>AE24+'[1]PPTO AL 31 DE JULIO  2016'!AA26</f>
        <v>296014343.13999999</v>
      </c>
      <c r="AP24" s="217">
        <f>AF24+'[1]PPTO AL 31 DE JULIO  2016'!AB26</f>
        <v>0</v>
      </c>
      <c r="AQ24" s="224">
        <f>AI24+'[1]PPTO AL 31 DE JULIO  2016'!AC26</f>
        <v>805255928.86000013</v>
      </c>
      <c r="AR24" s="226">
        <f t="shared" si="12"/>
        <v>0.26879354747532858</v>
      </c>
      <c r="AS24" s="226">
        <f t="shared" si="13"/>
        <v>0.26879354747532858</v>
      </c>
      <c r="AT24" s="523"/>
      <c r="AU24" s="483">
        <v>544121645.95000005</v>
      </c>
      <c r="AV24" s="486">
        <f t="shared" si="1"/>
        <v>119628083.84000003</v>
      </c>
      <c r="AW24" s="486"/>
    </row>
    <row r="25" spans="1:49" s="4" customFormat="1" ht="15.6" x14ac:dyDescent="0.55000000000000004">
      <c r="A25" s="566" t="s">
        <v>498</v>
      </c>
      <c r="B25" s="459" t="s">
        <v>26</v>
      </c>
      <c r="C25" s="568">
        <v>172867236</v>
      </c>
      <c r="D25" s="460">
        <v>0</v>
      </c>
      <c r="E25" s="5"/>
      <c r="F25" s="5"/>
      <c r="G25" s="5"/>
      <c r="H25" s="5"/>
      <c r="I25" s="38">
        <f t="shared" si="16"/>
        <v>172867236</v>
      </c>
      <c r="J25" s="548">
        <v>0</v>
      </c>
      <c r="K25" s="19">
        <v>0</v>
      </c>
      <c r="L25" s="14"/>
      <c r="M25" s="15">
        <v>0</v>
      </c>
      <c r="N25" s="18">
        <v>0</v>
      </c>
      <c r="O25" s="19">
        <v>0</v>
      </c>
      <c r="P25" s="14">
        <v>0</v>
      </c>
      <c r="Q25" s="15"/>
      <c r="R25" s="18">
        <v>0</v>
      </c>
      <c r="S25" s="19">
        <v>0</v>
      </c>
      <c r="T25" s="14">
        <v>0</v>
      </c>
      <c r="U25" s="15">
        <v>0</v>
      </c>
      <c r="V25" s="18"/>
      <c r="W25" s="19">
        <v>0</v>
      </c>
      <c r="X25" s="14"/>
      <c r="Y25" s="15">
        <v>0</v>
      </c>
      <c r="Z25" s="18"/>
      <c r="AA25" s="19"/>
      <c r="AB25" s="35">
        <f t="shared" ref="AB25:AB29" si="33">J25+L25+N25+P25+R25+T25+V25+X25+Z25</f>
        <v>0</v>
      </c>
      <c r="AC25" s="699">
        <f t="shared" ref="AC25:AC29" si="34">K25+M25+O25+Q25+S25+U25+W25+Y25+AA25</f>
        <v>0</v>
      </c>
      <c r="AD25" s="567">
        <f>C25+AB25-AC25</f>
        <v>172867236</v>
      </c>
      <c r="AE25" s="463">
        <f>IFERROR(+VLOOKUP(A25,'Base de Datos'!$A$1:$G$96,7,0),0)</f>
        <v>26817220.190000001</v>
      </c>
      <c r="AF25" s="40">
        <f>IFERROR(+VLOOKUP(A25,'Base de Datos'!$A$1:$G$96,6,0),0)</f>
        <v>0</v>
      </c>
      <c r="AG25" s="40">
        <f>IFERROR(+VLOOKUP(A25,'Base de Datos'!$A$1:$H$96,8,0),0)</f>
        <v>0</v>
      </c>
      <c r="AH25" s="40">
        <f t="shared" si="29"/>
        <v>146050015.81</v>
      </c>
      <c r="AI25" s="167">
        <f t="shared" si="24"/>
        <v>146050015.81</v>
      </c>
      <c r="AJ25" s="158">
        <f t="shared" ref="AJ25:AJ29" si="35">IFERROR(((AD25-AI25)/AD25),0)</f>
        <v>0.15513188508434297</v>
      </c>
      <c r="AK25" s="40">
        <f>IFERROR(+VLOOKUP(A25,'Base de Datos'!$A$1:$M$96,10,0),0)</f>
        <v>146050015.81</v>
      </c>
      <c r="AL25" s="533">
        <f t="shared" ref="AL25:AL29" si="36">IFERROR(+(AE25/AD25),0)</f>
        <v>0.155131885084343</v>
      </c>
      <c r="AN25" s="217">
        <f>AD25+'[1]PPTO AL 31 DE JULIO  2016'!Z27</f>
        <v>177523236</v>
      </c>
      <c r="AO25" s="217">
        <f>AE25+'[1]PPTO AL 31 DE JULIO  2016'!AA27</f>
        <v>29238181.990000002</v>
      </c>
      <c r="AP25" s="217">
        <f>AF25+'[1]PPTO AL 31 DE JULIO  2016'!AB27</f>
        <v>0</v>
      </c>
      <c r="AQ25" s="224">
        <f>AI25+'[1]PPTO AL 31 DE JULIO  2016'!AC27</f>
        <v>148285054.00999999</v>
      </c>
      <c r="AR25" s="226">
        <f t="shared" si="12"/>
        <v>0.16470059158903572</v>
      </c>
      <c r="AS25" s="226">
        <f t="shared" si="13"/>
        <v>0.16470059158903572</v>
      </c>
      <c r="AT25" s="523"/>
      <c r="AU25" s="483">
        <v>120573150.13</v>
      </c>
      <c r="AV25" s="486">
        <f t="shared" si="1"/>
        <v>25476865.680000007</v>
      </c>
      <c r="AW25" s="486">
        <f t="shared" si="2"/>
        <v>25476865.680000007</v>
      </c>
    </row>
    <row r="26" spans="1:49" s="4" customFormat="1" ht="15.6" x14ac:dyDescent="0.55000000000000004">
      <c r="A26" s="566" t="s">
        <v>499</v>
      </c>
      <c r="B26" s="459" t="s">
        <v>27</v>
      </c>
      <c r="C26" s="568">
        <v>236281020</v>
      </c>
      <c r="D26" s="460">
        <v>0</v>
      </c>
      <c r="E26" s="5"/>
      <c r="F26" s="5"/>
      <c r="G26" s="5"/>
      <c r="H26" s="5"/>
      <c r="I26" s="38">
        <f>SUM(C26:D26)</f>
        <v>236281020</v>
      </c>
      <c r="J26" s="548">
        <v>0</v>
      </c>
      <c r="K26" s="19"/>
      <c r="L26" s="14"/>
      <c r="M26" s="15"/>
      <c r="N26" s="18">
        <v>0</v>
      </c>
      <c r="O26" s="19">
        <v>0</v>
      </c>
      <c r="P26" s="14"/>
      <c r="Q26" s="15"/>
      <c r="R26" s="18">
        <v>0</v>
      </c>
      <c r="S26" s="19">
        <v>0</v>
      </c>
      <c r="T26" s="14">
        <v>0</v>
      </c>
      <c r="U26" s="15">
        <v>0</v>
      </c>
      <c r="V26" s="18"/>
      <c r="W26" s="19">
        <v>0</v>
      </c>
      <c r="X26" s="14"/>
      <c r="Y26" s="15">
        <v>0</v>
      </c>
      <c r="Z26" s="18"/>
      <c r="AA26" s="19"/>
      <c r="AB26" s="35">
        <f t="shared" si="33"/>
        <v>0</v>
      </c>
      <c r="AC26" s="699">
        <f t="shared" si="34"/>
        <v>0</v>
      </c>
      <c r="AD26" s="567">
        <f>C26+AB26-AC26</f>
        <v>236281020</v>
      </c>
      <c r="AE26" s="463">
        <f>IFERROR(+VLOOKUP(A26,'Base de Datos'!$A$1:$G$96,7,0),0)</f>
        <v>39169324.590000004</v>
      </c>
      <c r="AF26" s="40"/>
      <c r="AG26" s="40">
        <f>IFERROR(+VLOOKUP(A26,'Base de Datos'!$A$1:$H$96,8,0),0)</f>
        <v>0</v>
      </c>
      <c r="AH26" s="40">
        <f t="shared" si="29"/>
        <v>197111695.41</v>
      </c>
      <c r="AI26" s="167">
        <f>AD26-AE26-AF26</f>
        <v>197111695.41</v>
      </c>
      <c r="AJ26" s="158">
        <f t="shared" si="35"/>
        <v>0.165774316489746</v>
      </c>
      <c r="AK26" s="40">
        <f>IFERROR(+VLOOKUP(A26,'Base de Datos'!$A$1:$M$96,10,0),0)</f>
        <v>197111695.41</v>
      </c>
      <c r="AL26" s="533">
        <f t="shared" si="36"/>
        <v>0.165774316489746</v>
      </c>
      <c r="AN26" s="217">
        <f>AD26+'[1]PPTO AL 31 DE JULIO  2016'!Z28</f>
        <v>246680020</v>
      </c>
      <c r="AO26" s="217">
        <f>AE26+'[1]PPTO AL 31 DE JULIO  2016'!AA28</f>
        <v>44644796.760000005</v>
      </c>
      <c r="AP26" s="217">
        <f>AF26+'[1]PPTO AL 31 DE JULIO  2016'!AB28</f>
        <v>0</v>
      </c>
      <c r="AQ26" s="224">
        <f>AI26+'[1]PPTO AL 31 DE JULIO  2016'!AC28</f>
        <v>202035223.24000001</v>
      </c>
      <c r="AR26" s="226">
        <f t="shared" si="12"/>
        <v>0.18098262177861021</v>
      </c>
      <c r="AS26" s="226">
        <f t="shared" si="13"/>
        <v>0.18098262177861021</v>
      </c>
      <c r="AT26" s="523"/>
      <c r="AU26" s="483">
        <v>221485432.09</v>
      </c>
      <c r="AV26" s="486">
        <f t="shared" si="1"/>
        <v>-24373736.680000007</v>
      </c>
      <c r="AW26" s="486">
        <f t="shared" si="2"/>
        <v>-24373736.680000007</v>
      </c>
    </row>
    <row r="27" spans="1:49" s="4" customFormat="1" ht="15.6" x14ac:dyDescent="0.55000000000000004">
      <c r="A27" s="566" t="s">
        <v>500</v>
      </c>
      <c r="B27" s="459" t="s">
        <v>28</v>
      </c>
      <c r="C27" s="568">
        <v>213889423</v>
      </c>
      <c r="D27" s="460">
        <v>0</v>
      </c>
      <c r="E27" s="5"/>
      <c r="F27" s="5"/>
      <c r="G27" s="5"/>
      <c r="H27" s="5"/>
      <c r="I27" s="38">
        <f t="shared" si="16"/>
        <v>213889423</v>
      </c>
      <c r="J27" s="548">
        <v>0</v>
      </c>
      <c r="K27" s="19"/>
      <c r="L27" s="14"/>
      <c r="M27" s="15"/>
      <c r="N27" s="18">
        <v>0</v>
      </c>
      <c r="O27" s="19">
        <v>0</v>
      </c>
      <c r="P27" s="14">
        <v>0</v>
      </c>
      <c r="Q27" s="15"/>
      <c r="R27" s="18">
        <v>0</v>
      </c>
      <c r="S27" s="19">
        <v>0</v>
      </c>
      <c r="T27" s="14">
        <v>0</v>
      </c>
      <c r="U27" s="15">
        <v>0</v>
      </c>
      <c r="V27" s="18"/>
      <c r="W27" s="19">
        <v>0</v>
      </c>
      <c r="X27" s="14"/>
      <c r="Y27" s="15"/>
      <c r="Z27" s="18"/>
      <c r="AA27" s="19"/>
      <c r="AB27" s="35">
        <f t="shared" si="33"/>
        <v>0</v>
      </c>
      <c r="AC27" s="699">
        <f t="shared" si="34"/>
        <v>0</v>
      </c>
      <c r="AD27" s="567">
        <f>C27+AB27-AC27</f>
        <v>213889423</v>
      </c>
      <c r="AE27" s="463">
        <f>IFERROR(+VLOOKUP(A27,'Base de Datos'!$A$1:$G$96,7,0),0)</f>
        <v>0</v>
      </c>
      <c r="AF27" s="40">
        <f>IFERROR(+VLOOKUP(A27,'Base de Datos'!$A$1:$G$96,6,0),0)</f>
        <v>0</v>
      </c>
      <c r="AG27" s="40">
        <f>IFERROR(+VLOOKUP(A27,'Base de Datos'!$A$1:$H$96,8,0),0)</f>
        <v>0</v>
      </c>
      <c r="AH27" s="40">
        <f t="shared" si="29"/>
        <v>213889423</v>
      </c>
      <c r="AI27" s="167">
        <f t="shared" si="24"/>
        <v>213889423</v>
      </c>
      <c r="AJ27" s="158">
        <f t="shared" si="35"/>
        <v>0</v>
      </c>
      <c r="AK27" s="40">
        <f>IFERROR(+VLOOKUP(A27,'Base de Datos'!$A$1:$M$96,10,0),0)</f>
        <v>213889423</v>
      </c>
      <c r="AL27" s="533">
        <f t="shared" si="36"/>
        <v>0</v>
      </c>
      <c r="AN27" s="217">
        <f>AD27+'[1]PPTO AL 31 DE JULIO  2016'!Z29</f>
        <v>332691423</v>
      </c>
      <c r="AO27" s="217">
        <f>AE27+'[1]PPTO AL 31 DE JULIO  2016'!AA29</f>
        <v>0</v>
      </c>
      <c r="AP27" s="217">
        <f>AF27+'[1]PPTO AL 31 DE JULIO  2016'!AB29</f>
        <v>0</v>
      </c>
      <c r="AQ27" s="224">
        <f>AI27+'[1]PPTO AL 31 DE JULIO  2016'!AC29</f>
        <v>332691423</v>
      </c>
      <c r="AR27" s="226">
        <f t="shared" si="12"/>
        <v>0</v>
      </c>
      <c r="AS27" s="226">
        <f t="shared" si="13"/>
        <v>0</v>
      </c>
      <c r="AT27" s="523"/>
      <c r="AU27" s="483">
        <v>133775605.59</v>
      </c>
      <c r="AV27" s="486">
        <f t="shared" si="1"/>
        <v>80113817.409999996</v>
      </c>
      <c r="AW27" s="486">
        <f t="shared" si="2"/>
        <v>80113817.409999996</v>
      </c>
    </row>
    <row r="28" spans="1:49" s="4" customFormat="1" ht="15.6" x14ac:dyDescent="0.55000000000000004">
      <c r="A28" s="566" t="s">
        <v>501</v>
      </c>
      <c r="B28" s="459" t="s">
        <v>29</v>
      </c>
      <c r="C28" s="568">
        <v>187561321</v>
      </c>
      <c r="D28" s="460">
        <v>0</v>
      </c>
      <c r="E28" s="5"/>
      <c r="F28" s="5"/>
      <c r="G28" s="5"/>
      <c r="H28" s="5"/>
      <c r="I28" s="38">
        <f t="shared" si="16"/>
        <v>187561321</v>
      </c>
      <c r="J28" s="548">
        <v>0</v>
      </c>
      <c r="K28" s="19">
        <v>0</v>
      </c>
      <c r="L28" s="14">
        <v>0</v>
      </c>
      <c r="M28" s="15"/>
      <c r="N28" s="18">
        <v>0</v>
      </c>
      <c r="O28" s="19">
        <v>0</v>
      </c>
      <c r="P28" s="14">
        <v>0</v>
      </c>
      <c r="Q28" s="15"/>
      <c r="R28" s="18">
        <v>0</v>
      </c>
      <c r="S28" s="19"/>
      <c r="T28" s="14">
        <v>0</v>
      </c>
      <c r="U28" s="15"/>
      <c r="V28" s="18">
        <v>0</v>
      </c>
      <c r="W28" s="19"/>
      <c r="X28" s="14">
        <v>0</v>
      </c>
      <c r="Y28" s="15"/>
      <c r="Z28" s="18">
        <v>0</v>
      </c>
      <c r="AA28" s="19"/>
      <c r="AB28" s="698">
        <f t="shared" si="33"/>
        <v>0</v>
      </c>
      <c r="AC28" s="484">
        <f t="shared" si="34"/>
        <v>0</v>
      </c>
      <c r="AD28" s="567">
        <f>C28+AB28-AC28</f>
        <v>187561321</v>
      </c>
      <c r="AE28" s="463">
        <f>IFERROR(+VLOOKUP(A28,'Base de Datos'!$A$1:$G$96,7,0),0)</f>
        <v>125727402.02</v>
      </c>
      <c r="AF28" s="40">
        <f>IFERROR(+VLOOKUP(A28,'Base de Datos'!$A$1:$G$96,6,0),0)</f>
        <v>0</v>
      </c>
      <c r="AG28" s="40">
        <f>IFERROR(+VLOOKUP(A28,'Base de Datos'!$A$1:$H$96,8,0),0)</f>
        <v>0</v>
      </c>
      <c r="AH28" s="40">
        <f t="shared" si="29"/>
        <v>61833918.980000004</v>
      </c>
      <c r="AI28" s="167">
        <f t="shared" si="24"/>
        <v>61833918.980000004</v>
      </c>
      <c r="AJ28" s="158">
        <f t="shared" si="35"/>
        <v>0.67032691681671397</v>
      </c>
      <c r="AK28" s="40">
        <f>IFERROR(+VLOOKUP(A28,'Base de Datos'!$A$1:$M$96,10,0),0)</f>
        <v>49833918.979999997</v>
      </c>
      <c r="AL28" s="533">
        <f t="shared" si="36"/>
        <v>0.67032691681671397</v>
      </c>
      <c r="AN28" s="217">
        <f>AD28+'[1]PPTO AL 31 DE JULIO  2016'!Z30</f>
        <v>289507321</v>
      </c>
      <c r="AO28" s="217">
        <f>AE28+'[1]PPTO AL 31 DE JULIO  2016'!AA30</f>
        <v>212578854.97999999</v>
      </c>
      <c r="AP28" s="217">
        <f>AF28+'[1]PPTO AL 31 DE JULIO  2016'!AB30</f>
        <v>0</v>
      </c>
      <c r="AQ28" s="224">
        <f>AI28+'[1]PPTO AL 31 DE JULIO  2016'!AC30</f>
        <v>76928466.020000011</v>
      </c>
      <c r="AR28" s="226">
        <f t="shared" si="12"/>
        <v>0.73427799423421136</v>
      </c>
      <c r="AS28" s="226">
        <f t="shared" si="13"/>
        <v>0.73427799423421136</v>
      </c>
      <c r="AT28" s="523"/>
      <c r="AU28" s="483">
        <v>18311272.32</v>
      </c>
      <c r="AV28" s="486">
        <f t="shared" si="1"/>
        <v>43522646.660000004</v>
      </c>
      <c r="AW28" s="486">
        <f t="shared" si="2"/>
        <v>43522646.660000004</v>
      </c>
    </row>
    <row r="29" spans="1:49" s="4" customFormat="1" ht="15.6" x14ac:dyDescent="0.55000000000000004">
      <c r="A29" s="566" t="s">
        <v>502</v>
      </c>
      <c r="B29" s="459" t="s">
        <v>30</v>
      </c>
      <c r="C29" s="568">
        <v>53788272</v>
      </c>
      <c r="D29" s="460">
        <v>0</v>
      </c>
      <c r="E29" s="5"/>
      <c r="F29" s="5"/>
      <c r="G29" s="5"/>
      <c r="H29" s="5"/>
      <c r="I29" s="38">
        <f t="shared" si="16"/>
        <v>53788272</v>
      </c>
      <c r="J29" s="548">
        <v>0</v>
      </c>
      <c r="K29" s="19"/>
      <c r="L29" s="14">
        <v>0</v>
      </c>
      <c r="M29" s="15"/>
      <c r="N29" s="18">
        <v>0</v>
      </c>
      <c r="O29" s="19">
        <v>0</v>
      </c>
      <c r="P29" s="14">
        <v>0</v>
      </c>
      <c r="Q29" s="15">
        <v>0</v>
      </c>
      <c r="R29" s="18">
        <v>0</v>
      </c>
      <c r="S29" s="19">
        <v>0</v>
      </c>
      <c r="T29" s="14">
        <v>0</v>
      </c>
      <c r="U29" s="15">
        <v>0</v>
      </c>
      <c r="V29" s="18"/>
      <c r="W29" s="19">
        <v>0</v>
      </c>
      <c r="X29" s="14"/>
      <c r="Y29" s="15">
        <v>0</v>
      </c>
      <c r="Z29" s="18"/>
      <c r="AA29" s="19"/>
      <c r="AB29" s="698">
        <f t="shared" si="33"/>
        <v>0</v>
      </c>
      <c r="AC29" s="699">
        <f t="shared" si="34"/>
        <v>0</v>
      </c>
      <c r="AD29" s="567">
        <f>C29+AB29-AC29</f>
        <v>53788272</v>
      </c>
      <c r="AE29" s="463">
        <f>IFERROR(+VLOOKUP(A29,'Base de Datos'!$A$1:$G$96,7,0),0)</f>
        <v>8923595.4100000001</v>
      </c>
      <c r="AF29" s="40">
        <f>IFERROR(+VLOOKUP(A29,'Base de Datos'!$A$1:$G$96,6,0),0)</f>
        <v>0</v>
      </c>
      <c r="AG29" s="40">
        <f>IFERROR(+VLOOKUP(A29,'Base de Datos'!$A$1:$H$96,8,0),0)</f>
        <v>0</v>
      </c>
      <c r="AH29" s="40">
        <f t="shared" si="29"/>
        <v>44864676.590000004</v>
      </c>
      <c r="AI29" s="167">
        <f>AD29-AE29-AF29</f>
        <v>44864676.590000004</v>
      </c>
      <c r="AJ29" s="158">
        <f t="shared" si="35"/>
        <v>0.1659022511450079</v>
      </c>
      <c r="AK29" s="40">
        <f>IFERROR(+VLOOKUP(A29,'Base de Datos'!$A$1:$M$96,10,0),0)</f>
        <v>44864676.590000004</v>
      </c>
      <c r="AL29" s="533">
        <f t="shared" si="36"/>
        <v>0.16590225114500798</v>
      </c>
      <c r="AN29" s="217">
        <f>AD29+'[1]PPTO AL 31 DE JULIO  2016'!Z31</f>
        <v>54868272</v>
      </c>
      <c r="AO29" s="217">
        <f>AE29+'[1]PPTO AL 31 DE JULIO  2016'!AA31</f>
        <v>9552509.4100000001</v>
      </c>
      <c r="AP29" s="217">
        <f>AF29+'[1]PPTO AL 31 DE JULIO  2016'!AB31</f>
        <v>0</v>
      </c>
      <c r="AQ29" s="224">
        <f>AI29+'[1]PPTO AL 31 DE JULIO  2016'!AC31</f>
        <v>45315762.590000004</v>
      </c>
      <c r="AR29" s="226">
        <f t="shared" si="12"/>
        <v>0.1740989657921066</v>
      </c>
      <c r="AS29" s="226">
        <f t="shared" si="13"/>
        <v>0.1740989657921066</v>
      </c>
      <c r="AT29" s="523"/>
      <c r="AU29" s="483">
        <v>49976185.82</v>
      </c>
      <c r="AV29" s="486">
        <f t="shared" si="1"/>
        <v>-5111509.2299999967</v>
      </c>
      <c r="AW29" s="486">
        <f t="shared" si="2"/>
        <v>-5111509.2299999967</v>
      </c>
    </row>
    <row r="30" spans="1:49" s="23" customFormat="1" ht="16.8" x14ac:dyDescent="0.55000000000000004">
      <c r="A30" s="384">
        <v>4</v>
      </c>
      <c r="B30" s="385" t="s">
        <v>31</v>
      </c>
      <c r="C30" s="386">
        <f>SUM(C31:C35)</f>
        <v>252443904</v>
      </c>
      <c r="D30" s="386">
        <f>SUM(D31:D35)</f>
        <v>0</v>
      </c>
      <c r="E30" s="387">
        <f>SUM(E31:E35)</f>
        <v>0</v>
      </c>
      <c r="F30" s="387"/>
      <c r="G30" s="387"/>
      <c r="H30" s="387">
        <f>SUM(H31:H35)</f>
        <v>0</v>
      </c>
      <c r="I30" s="393">
        <f t="shared" si="16"/>
        <v>252443904</v>
      </c>
      <c r="J30" s="388">
        <f>SUM(J31:J35)</f>
        <v>0</v>
      </c>
      <c r="K30" s="389">
        <f t="shared" ref="K30:W30" si="37">SUM(K31:K35)</f>
        <v>0</v>
      </c>
      <c r="L30" s="390">
        <f t="shared" si="37"/>
        <v>0</v>
      </c>
      <c r="M30" s="391">
        <f t="shared" si="37"/>
        <v>0</v>
      </c>
      <c r="N30" s="390">
        <f t="shared" si="37"/>
        <v>0</v>
      </c>
      <c r="O30" s="391">
        <f t="shared" si="37"/>
        <v>0</v>
      </c>
      <c r="P30" s="390">
        <f t="shared" si="37"/>
        <v>0</v>
      </c>
      <c r="Q30" s="391">
        <f t="shared" si="37"/>
        <v>0</v>
      </c>
      <c r="R30" s="390">
        <f t="shared" si="37"/>
        <v>0</v>
      </c>
      <c r="S30" s="391">
        <f t="shared" si="37"/>
        <v>0</v>
      </c>
      <c r="T30" s="390">
        <f>SUM(T31:T35)</f>
        <v>0</v>
      </c>
      <c r="U30" s="391">
        <f>SUM(U31:U35)</f>
        <v>0</v>
      </c>
      <c r="V30" s="390">
        <f t="shared" si="37"/>
        <v>0</v>
      </c>
      <c r="W30" s="391">
        <f t="shared" si="37"/>
        <v>0</v>
      </c>
      <c r="X30" s="390">
        <f t="shared" ref="X30:AA30" si="38">SUM(X31:X35)</f>
        <v>0</v>
      </c>
      <c r="Y30" s="391">
        <f t="shared" si="38"/>
        <v>0</v>
      </c>
      <c r="Z30" s="390">
        <f t="shared" si="38"/>
        <v>0</v>
      </c>
      <c r="AA30" s="391">
        <f t="shared" si="38"/>
        <v>0</v>
      </c>
      <c r="AB30" s="392">
        <f t="shared" ref="AB30:AI30" si="39">SUM(AB31:AB35)</f>
        <v>0</v>
      </c>
      <c r="AC30" s="386">
        <f t="shared" si="39"/>
        <v>0</v>
      </c>
      <c r="AD30" s="393">
        <f t="shared" si="39"/>
        <v>252443904</v>
      </c>
      <c r="AE30" s="458">
        <f t="shared" si="39"/>
        <v>46965858</v>
      </c>
      <c r="AF30" s="393">
        <f t="shared" si="39"/>
        <v>205478046</v>
      </c>
      <c r="AG30" s="393">
        <f t="shared" ref="AG30" si="40">SUM(AG31:AG35)</f>
        <v>0</v>
      </c>
      <c r="AH30" s="393">
        <f t="shared" si="29"/>
        <v>0</v>
      </c>
      <c r="AI30" s="393">
        <f t="shared" si="39"/>
        <v>0</v>
      </c>
      <c r="AJ30" s="396">
        <f t="shared" si="30"/>
        <v>1</v>
      </c>
      <c r="AK30" s="393">
        <f t="shared" ref="AK30" si="41">SUM(AK31:AK35)</f>
        <v>0</v>
      </c>
      <c r="AL30" s="533">
        <f t="shared" si="32"/>
        <v>0.18604473015914061</v>
      </c>
      <c r="AN30" s="217">
        <f>AD30+'[1]PPTO AL 31 DE JULIO  2016'!Z32</f>
        <v>389896764</v>
      </c>
      <c r="AO30" s="217">
        <f>AE30+'[1]PPTO AL 31 DE JULIO  2016'!AA32</f>
        <v>113971795</v>
      </c>
      <c r="AP30" s="217">
        <f>AF30+'[1]PPTO AL 31 DE JULIO  2016'!AB32</f>
        <v>268459259</v>
      </c>
      <c r="AQ30" s="224">
        <f>AI30+'[1]PPTO AL 31 DE JULIO  2016'!AC32</f>
        <v>7465710</v>
      </c>
      <c r="AR30" s="226">
        <f t="shared" si="12"/>
        <v>0.29231274922815209</v>
      </c>
      <c r="AS30" s="226">
        <f t="shared" si="13"/>
        <v>0.98085208524582679</v>
      </c>
      <c r="AT30" s="523"/>
      <c r="AU30" s="483">
        <v>491062</v>
      </c>
      <c r="AV30" s="489">
        <f t="shared" si="1"/>
        <v>-491062</v>
      </c>
      <c r="AW30" s="486"/>
    </row>
    <row r="31" spans="1:49" s="4" customFormat="1" ht="15.6" x14ac:dyDescent="0.55000000000000004">
      <c r="A31" s="566" t="s">
        <v>565</v>
      </c>
      <c r="B31" s="459" t="s">
        <v>32</v>
      </c>
      <c r="C31" s="568">
        <v>239498063</v>
      </c>
      <c r="D31" s="460">
        <v>0</v>
      </c>
      <c r="E31" s="5"/>
      <c r="F31" s="5"/>
      <c r="G31" s="5"/>
      <c r="H31" s="5"/>
      <c r="I31" s="38">
        <f t="shared" si="16"/>
        <v>239498063</v>
      </c>
      <c r="J31" s="548">
        <v>0</v>
      </c>
      <c r="K31" s="19"/>
      <c r="L31" s="14"/>
      <c r="M31" s="15"/>
      <c r="N31" s="18">
        <v>0</v>
      </c>
      <c r="O31" s="19">
        <v>0</v>
      </c>
      <c r="P31" s="14">
        <v>0</v>
      </c>
      <c r="Q31" s="15"/>
      <c r="R31" s="18">
        <v>0</v>
      </c>
      <c r="S31" s="19">
        <v>0</v>
      </c>
      <c r="T31" s="14">
        <v>0</v>
      </c>
      <c r="U31" s="15">
        <v>0</v>
      </c>
      <c r="V31" s="18">
        <v>0</v>
      </c>
      <c r="W31" s="19">
        <v>0</v>
      </c>
      <c r="X31" s="14"/>
      <c r="Y31" s="15">
        <v>0</v>
      </c>
      <c r="Z31" s="18"/>
      <c r="AA31" s="19"/>
      <c r="AB31" s="698">
        <f t="shared" ref="AB31:AB35" si="42">J31+L31+N31+P31+R31+T31+V31+X31+Z31</f>
        <v>0</v>
      </c>
      <c r="AC31" s="699">
        <f t="shared" ref="AC31:AC35" si="43">K31+M31+O31+Q31+S31+U31+W31+Y31+AA31</f>
        <v>0</v>
      </c>
      <c r="AD31" s="567">
        <f>C31+AB31-AC31</f>
        <v>239498063</v>
      </c>
      <c r="AE31" s="463">
        <f>IFERROR(+VLOOKUP(A31,'Base de Datos'!$A$1:$G$96,7,0),0)</f>
        <v>44557367</v>
      </c>
      <c r="AF31" s="40">
        <f>IFERROR(+VLOOKUP(A31,'Base de Datos'!$A$1:$G$96,6,0),0)</f>
        <v>194940696</v>
      </c>
      <c r="AG31" s="40">
        <f>IFERROR(+VLOOKUP(A31,'Base de Datos'!$A$1:$H$96,8,0),0)</f>
        <v>0</v>
      </c>
      <c r="AH31" s="40">
        <f t="shared" si="29"/>
        <v>0</v>
      </c>
      <c r="AI31" s="167">
        <f t="shared" si="24"/>
        <v>0</v>
      </c>
      <c r="AJ31" s="158">
        <f t="shared" ref="AJ31:AJ35" si="44">IFERROR(((AD31-AI31)/AD31),0)</f>
        <v>1</v>
      </c>
      <c r="AK31" s="40">
        <f>IFERROR(+VLOOKUP(A31,'Base de Datos'!$A$1:$M$96,10,0),0)</f>
        <v>0</v>
      </c>
      <c r="AL31" s="533">
        <f t="shared" ref="AL31:AL35" si="45">IFERROR(+(AE31/AD31),0)</f>
        <v>0.18604479068375596</v>
      </c>
      <c r="AN31" s="217">
        <f>AD31+'[1]PPTO AL 31 DE JULIO  2016'!Z33</f>
        <v>369902058</v>
      </c>
      <c r="AO31" s="217">
        <f>AE31+'[1]PPTO AL 31 DE JULIO  2016'!AA33</f>
        <v>108126992</v>
      </c>
      <c r="AP31" s="217">
        <f>AF31+'[1]PPTO AL 31 DE JULIO  2016'!AB33</f>
        <v>254692213</v>
      </c>
      <c r="AQ31" s="224">
        <f>AI31+'[1]PPTO AL 31 DE JULIO  2016'!AC33</f>
        <v>7082853</v>
      </c>
      <c r="AR31" s="226">
        <f t="shared" si="12"/>
        <v>0.29231249099998247</v>
      </c>
      <c r="AS31" s="226">
        <f t="shared" si="13"/>
        <v>0.98085208544581826</v>
      </c>
      <c r="AT31" s="523"/>
      <c r="AU31" s="483">
        <v>465879</v>
      </c>
      <c r="AV31" s="486">
        <f t="shared" si="1"/>
        <v>-465879</v>
      </c>
      <c r="AW31" s="486">
        <f t="shared" si="2"/>
        <v>-465879</v>
      </c>
    </row>
    <row r="32" spans="1:49" s="4" customFormat="1" ht="16.8" hidden="1" x14ac:dyDescent="0.55000000000000004">
      <c r="A32" s="254">
        <v>402</v>
      </c>
      <c r="B32" s="459" t="s">
        <v>33</v>
      </c>
      <c r="C32" s="460">
        <v>0</v>
      </c>
      <c r="D32" s="460">
        <v>0</v>
      </c>
      <c r="E32" s="613"/>
      <c r="F32" s="613"/>
      <c r="G32" s="613"/>
      <c r="H32" s="613"/>
      <c r="I32" s="38">
        <f t="shared" si="16"/>
        <v>0</v>
      </c>
      <c r="J32" s="461">
        <v>0</v>
      </c>
      <c r="K32" s="21">
        <v>0</v>
      </c>
      <c r="L32" s="14">
        <v>0</v>
      </c>
      <c r="M32" s="15"/>
      <c r="N32" s="18">
        <v>0</v>
      </c>
      <c r="O32" s="19">
        <v>0</v>
      </c>
      <c r="P32" s="14">
        <v>0</v>
      </c>
      <c r="Q32" s="15">
        <v>0</v>
      </c>
      <c r="R32" s="18">
        <v>0</v>
      </c>
      <c r="S32" s="19"/>
      <c r="T32" s="14">
        <v>0</v>
      </c>
      <c r="U32" s="15">
        <v>0</v>
      </c>
      <c r="V32" s="18">
        <v>0</v>
      </c>
      <c r="W32" s="19"/>
      <c r="X32" s="14">
        <v>0</v>
      </c>
      <c r="Y32" s="15">
        <v>0</v>
      </c>
      <c r="Z32" s="18">
        <v>0</v>
      </c>
      <c r="AA32" s="19"/>
      <c r="AB32" s="698">
        <f t="shared" si="42"/>
        <v>0</v>
      </c>
      <c r="AC32" s="699">
        <f t="shared" si="43"/>
        <v>0</v>
      </c>
      <c r="AD32" s="134">
        <f>C32+AB32-AC32</f>
        <v>0</v>
      </c>
      <c r="AE32" s="463">
        <f>IFERROR(+VLOOKUP(A32,'Base de Datos'!$A$1:$G$96,7,0),0)</f>
        <v>0</v>
      </c>
      <c r="AF32" s="40">
        <f>IFERROR(+VLOOKUP(A32,'Base de Datos'!$A$1:$G$96,6,0),0)</f>
        <v>0</v>
      </c>
      <c r="AG32" s="40">
        <f>IFERROR(+VLOOKUP(A32,'Base de Datos'!$A$1:$H$96,8,0),0)</f>
        <v>0</v>
      </c>
      <c r="AH32" s="40">
        <f t="shared" si="17"/>
        <v>0</v>
      </c>
      <c r="AI32" s="167">
        <f t="shared" si="24"/>
        <v>0</v>
      </c>
      <c r="AJ32" s="158">
        <f t="shared" si="44"/>
        <v>0</v>
      </c>
      <c r="AK32" s="40">
        <f>IFERROR(+VLOOKUP(A32,'Base de Datos'!$A$1:$M$96,10,0),0)</f>
        <v>0</v>
      </c>
      <c r="AL32" s="533">
        <f t="shared" si="45"/>
        <v>0</v>
      </c>
      <c r="AN32" s="217">
        <f>AD32+'[1]PPTO AL 31 DE JULIO  2016'!Z34</f>
        <v>0</v>
      </c>
      <c r="AO32" s="217">
        <f>AE32+'[1]PPTO AL 31 DE JULIO  2016'!AA34</f>
        <v>0</v>
      </c>
      <c r="AP32" s="217">
        <f>AF32+'[1]PPTO AL 31 DE JULIO  2016'!AB34</f>
        <v>0</v>
      </c>
      <c r="AQ32" s="224">
        <f>AI32+'[1]PPTO AL 31 DE JULIO  2016'!AC34</f>
        <v>0</v>
      </c>
      <c r="AR32" s="226" t="e">
        <f t="shared" si="12"/>
        <v>#DIV/0!</v>
      </c>
      <c r="AS32" s="226" t="e">
        <f t="shared" si="13"/>
        <v>#DIV/0!</v>
      </c>
      <c r="AT32" s="523"/>
      <c r="AU32" s="483"/>
      <c r="AV32" s="489">
        <f t="shared" si="1"/>
        <v>0</v>
      </c>
      <c r="AW32" s="486">
        <f t="shared" si="2"/>
        <v>0</v>
      </c>
    </row>
    <row r="33" spans="1:49" s="4" customFormat="1" ht="16.8" hidden="1" x14ac:dyDescent="0.55000000000000004">
      <c r="A33" s="254">
        <v>403</v>
      </c>
      <c r="B33" s="459" t="s">
        <v>34</v>
      </c>
      <c r="C33" s="460">
        <v>0</v>
      </c>
      <c r="D33" s="460"/>
      <c r="E33" s="613"/>
      <c r="F33" s="613"/>
      <c r="G33" s="613"/>
      <c r="H33" s="613"/>
      <c r="I33" s="38">
        <f t="shared" si="16"/>
        <v>0</v>
      </c>
      <c r="J33" s="461"/>
      <c r="K33" s="21"/>
      <c r="L33" s="14"/>
      <c r="M33" s="15"/>
      <c r="N33" s="18"/>
      <c r="O33" s="19"/>
      <c r="P33" s="14"/>
      <c r="Q33" s="15"/>
      <c r="R33" s="18"/>
      <c r="S33" s="19"/>
      <c r="T33" s="14"/>
      <c r="U33" s="15"/>
      <c r="V33" s="18"/>
      <c r="W33" s="19"/>
      <c r="X33" s="14"/>
      <c r="Y33" s="15"/>
      <c r="Z33" s="18"/>
      <c r="AA33" s="19"/>
      <c r="AB33" s="698">
        <f t="shared" si="42"/>
        <v>0</v>
      </c>
      <c r="AC33" s="699">
        <f t="shared" si="43"/>
        <v>0</v>
      </c>
      <c r="AD33" s="134">
        <f>C33+AB33-AC33</f>
        <v>0</v>
      </c>
      <c r="AE33" s="463">
        <f>IFERROR(+VLOOKUP(A33,'Base de Datos'!$A$1:$G$96,7,0),0)</f>
        <v>0</v>
      </c>
      <c r="AF33" s="40">
        <f>IFERROR(+VLOOKUP(A33,'Base de Datos'!$A$1:$G$96,6,0),0)</f>
        <v>0</v>
      </c>
      <c r="AG33" s="40">
        <f>IFERROR(+VLOOKUP(A33,'Base de Datos'!$A$1:$H$96,8,0),0)</f>
        <v>0</v>
      </c>
      <c r="AH33" s="40">
        <f t="shared" si="17"/>
        <v>0</v>
      </c>
      <c r="AI33" s="167">
        <f t="shared" si="24"/>
        <v>0</v>
      </c>
      <c r="AJ33" s="158">
        <f t="shared" si="44"/>
        <v>0</v>
      </c>
      <c r="AK33" s="40">
        <f>IFERROR(+VLOOKUP(A33,'Base de Datos'!$A$1:$M$96,10,0),0)</f>
        <v>0</v>
      </c>
      <c r="AL33" s="533">
        <f t="shared" si="45"/>
        <v>0</v>
      </c>
      <c r="AN33" s="217">
        <f>AD33+'[1]PPTO AL 31 DE JULIO  2016'!Z35</f>
        <v>0</v>
      </c>
      <c r="AO33" s="217">
        <f>AE33+'[1]PPTO AL 31 DE JULIO  2016'!AA35</f>
        <v>0</v>
      </c>
      <c r="AP33" s="217">
        <f>AF33+'[1]PPTO AL 31 DE JULIO  2016'!AB35</f>
        <v>0</v>
      </c>
      <c r="AQ33" s="224">
        <f>AI33+'[1]PPTO AL 31 DE JULIO  2016'!AC35</f>
        <v>0</v>
      </c>
      <c r="AR33" s="226" t="e">
        <f t="shared" si="12"/>
        <v>#DIV/0!</v>
      </c>
      <c r="AS33" s="226" t="e">
        <f t="shared" si="13"/>
        <v>#DIV/0!</v>
      </c>
      <c r="AT33" s="523"/>
      <c r="AU33" s="483"/>
      <c r="AV33" s="489">
        <f t="shared" si="1"/>
        <v>0</v>
      </c>
      <c r="AW33" s="486">
        <f t="shared" si="2"/>
        <v>0</v>
      </c>
    </row>
    <row r="34" spans="1:49" s="4" customFormat="1" ht="16.8" hidden="1" x14ac:dyDescent="0.55000000000000004">
      <c r="A34" s="254">
        <v>404</v>
      </c>
      <c r="B34" s="459" t="s">
        <v>35</v>
      </c>
      <c r="C34" s="460">
        <v>0</v>
      </c>
      <c r="D34" s="460"/>
      <c r="E34" s="613"/>
      <c r="F34" s="613"/>
      <c r="G34" s="613"/>
      <c r="H34" s="613"/>
      <c r="I34" s="38">
        <f t="shared" si="16"/>
        <v>0</v>
      </c>
      <c r="J34" s="461"/>
      <c r="K34" s="21"/>
      <c r="L34" s="14"/>
      <c r="M34" s="15"/>
      <c r="N34" s="18"/>
      <c r="O34" s="19"/>
      <c r="P34" s="14"/>
      <c r="Q34" s="15"/>
      <c r="R34" s="18"/>
      <c r="S34" s="19"/>
      <c r="T34" s="14"/>
      <c r="U34" s="15"/>
      <c r="V34" s="18"/>
      <c r="W34" s="19"/>
      <c r="X34" s="14"/>
      <c r="Y34" s="15"/>
      <c r="Z34" s="18"/>
      <c r="AA34" s="19"/>
      <c r="AB34" s="698">
        <f t="shared" si="42"/>
        <v>0</v>
      </c>
      <c r="AC34" s="699">
        <f t="shared" si="43"/>
        <v>0</v>
      </c>
      <c r="AD34" s="134">
        <f>C34+AB34-AC34</f>
        <v>0</v>
      </c>
      <c r="AE34" s="463">
        <f>IFERROR(+VLOOKUP(A34,'Base de Datos'!$A$1:$G$96,7,0),0)</f>
        <v>0</v>
      </c>
      <c r="AF34" s="40">
        <f>IFERROR(+VLOOKUP(A34,'Base de Datos'!$A$1:$G$96,6,0),0)</f>
        <v>0</v>
      </c>
      <c r="AG34" s="40">
        <f>IFERROR(+VLOOKUP(A34,'Base de Datos'!$A$1:$H$96,8,0),0)</f>
        <v>0</v>
      </c>
      <c r="AH34" s="40">
        <f t="shared" si="17"/>
        <v>0</v>
      </c>
      <c r="AI34" s="167">
        <f t="shared" si="24"/>
        <v>0</v>
      </c>
      <c r="AJ34" s="158">
        <f t="shared" si="44"/>
        <v>0</v>
      </c>
      <c r="AK34" s="40">
        <f>IFERROR(+VLOOKUP(A34,'Base de Datos'!$A$1:$M$96,10,0),0)</f>
        <v>0</v>
      </c>
      <c r="AL34" s="533">
        <f t="shared" si="45"/>
        <v>0</v>
      </c>
      <c r="AN34" s="217">
        <f>AD34+'[1]PPTO AL 31 DE JULIO  2016'!Z36</f>
        <v>0</v>
      </c>
      <c r="AO34" s="217">
        <f>AE34+'[1]PPTO AL 31 DE JULIO  2016'!AA36</f>
        <v>0</v>
      </c>
      <c r="AP34" s="217">
        <f>AF34+'[1]PPTO AL 31 DE JULIO  2016'!AB36</f>
        <v>0</v>
      </c>
      <c r="AQ34" s="224">
        <f>AI34+'[1]PPTO AL 31 DE JULIO  2016'!AC36</f>
        <v>0</v>
      </c>
      <c r="AR34" s="226" t="e">
        <f t="shared" si="12"/>
        <v>#DIV/0!</v>
      </c>
      <c r="AS34" s="226" t="e">
        <f t="shared" si="13"/>
        <v>#DIV/0!</v>
      </c>
      <c r="AT34" s="523"/>
      <c r="AU34" s="483"/>
      <c r="AV34" s="489">
        <f t="shared" si="1"/>
        <v>0</v>
      </c>
      <c r="AW34" s="486">
        <f t="shared" si="2"/>
        <v>0</v>
      </c>
    </row>
    <row r="35" spans="1:49" s="4" customFormat="1" ht="15.6" x14ac:dyDescent="0.55000000000000004">
      <c r="A35" s="566" t="s">
        <v>566</v>
      </c>
      <c r="B35" s="459" t="s">
        <v>36</v>
      </c>
      <c r="C35" s="568">
        <v>12945841</v>
      </c>
      <c r="D35" s="460">
        <v>0</v>
      </c>
      <c r="E35" s="5"/>
      <c r="F35" s="5"/>
      <c r="G35" s="5"/>
      <c r="H35" s="5"/>
      <c r="I35" s="38">
        <f t="shared" si="16"/>
        <v>12945841</v>
      </c>
      <c r="J35" s="548">
        <v>0</v>
      </c>
      <c r="K35" s="19"/>
      <c r="L35" s="14"/>
      <c r="M35" s="15"/>
      <c r="N35" s="18">
        <v>0</v>
      </c>
      <c r="O35" s="19">
        <v>0</v>
      </c>
      <c r="P35" s="14">
        <v>0</v>
      </c>
      <c r="Q35" s="15"/>
      <c r="R35" s="18">
        <v>0</v>
      </c>
      <c r="S35" s="19">
        <v>0</v>
      </c>
      <c r="T35" s="14">
        <v>0</v>
      </c>
      <c r="U35" s="15">
        <v>0</v>
      </c>
      <c r="V35" s="18">
        <v>0</v>
      </c>
      <c r="W35" s="19">
        <v>0</v>
      </c>
      <c r="X35" s="14"/>
      <c r="Y35" s="15">
        <v>0</v>
      </c>
      <c r="Z35" s="18"/>
      <c r="AA35" s="19"/>
      <c r="AB35" s="698">
        <f t="shared" si="42"/>
        <v>0</v>
      </c>
      <c r="AC35" s="699">
        <f t="shared" si="43"/>
        <v>0</v>
      </c>
      <c r="AD35" s="567">
        <f>C35+AB35-AC35</f>
        <v>12945841</v>
      </c>
      <c r="AE35" s="463">
        <f>IFERROR(+VLOOKUP(A35,'Base de Datos'!$A$1:$G$96,7,0),0)</f>
        <v>2408491</v>
      </c>
      <c r="AF35" s="40">
        <f>IFERROR(+VLOOKUP(A35,'Base de Datos'!$A$1:$G$96,6,0),0)</f>
        <v>10537350</v>
      </c>
      <c r="AG35" s="40">
        <f>IFERROR(+VLOOKUP(A35,'Base de Datos'!$A$1:$H$96,8,0),0)</f>
        <v>0</v>
      </c>
      <c r="AH35" s="40">
        <f>+AI35+AG35</f>
        <v>0</v>
      </c>
      <c r="AI35" s="167">
        <f>AD35-AE35-AF35</f>
        <v>0</v>
      </c>
      <c r="AJ35" s="158">
        <f t="shared" si="44"/>
        <v>1</v>
      </c>
      <c r="AK35" s="40">
        <f>IFERROR(+VLOOKUP(A35,'Base de Datos'!$A$1:$M$96,10,0),0)</f>
        <v>0</v>
      </c>
      <c r="AL35" s="533">
        <f t="shared" si="45"/>
        <v>0.18604361045373569</v>
      </c>
      <c r="AN35" s="217">
        <f>AD35+'[1]PPTO AL 31 DE JULIO  2016'!Z37</f>
        <v>19994706</v>
      </c>
      <c r="AO35" s="217">
        <f>AE35+'[1]PPTO AL 31 DE JULIO  2016'!AA37</f>
        <v>5844803</v>
      </c>
      <c r="AP35" s="217">
        <f>AF35+'[1]PPTO AL 31 DE JULIO  2016'!AB37</f>
        <v>13767046</v>
      </c>
      <c r="AQ35" s="224">
        <f>AI35+'[1]PPTO AL 31 DE JULIO  2016'!AC37</f>
        <v>382857</v>
      </c>
      <c r="AR35" s="226">
        <f t="shared" si="12"/>
        <v>0.29231752644925113</v>
      </c>
      <c r="AS35" s="226">
        <f t="shared" si="13"/>
        <v>0.98085208154598524</v>
      </c>
      <c r="AT35" s="523"/>
      <c r="AU35" s="483">
        <v>25183</v>
      </c>
      <c r="AV35" s="486">
        <f t="shared" si="1"/>
        <v>-25183</v>
      </c>
      <c r="AW35" s="486"/>
    </row>
    <row r="36" spans="1:49" s="23" customFormat="1" ht="24" x14ac:dyDescent="0.55000000000000004">
      <c r="A36" s="384">
        <v>5</v>
      </c>
      <c r="B36" s="385" t="s">
        <v>37</v>
      </c>
      <c r="C36" s="386">
        <f>SUM(C37:C41)</f>
        <v>396631865</v>
      </c>
      <c r="D36" s="386">
        <f>SUM(D37:D41)</f>
        <v>0</v>
      </c>
      <c r="E36" s="387">
        <f>SUM(E37:E41)</f>
        <v>0</v>
      </c>
      <c r="F36" s="387"/>
      <c r="G36" s="387"/>
      <c r="H36" s="387">
        <f>SUM(H37:H41)</f>
        <v>0</v>
      </c>
      <c r="I36" s="393">
        <f t="shared" si="16"/>
        <v>396631865</v>
      </c>
      <c r="J36" s="388">
        <f>SUM(J37:J41)</f>
        <v>0</v>
      </c>
      <c r="K36" s="389">
        <f t="shared" ref="K36:W36" si="46">SUM(K37:K41)</f>
        <v>0</v>
      </c>
      <c r="L36" s="390">
        <f t="shared" si="46"/>
        <v>0</v>
      </c>
      <c r="M36" s="391">
        <f t="shared" si="46"/>
        <v>0</v>
      </c>
      <c r="N36" s="390">
        <f t="shared" si="46"/>
        <v>0</v>
      </c>
      <c r="O36" s="391">
        <f t="shared" si="46"/>
        <v>0</v>
      </c>
      <c r="P36" s="390">
        <f t="shared" si="46"/>
        <v>0</v>
      </c>
      <c r="Q36" s="391">
        <f t="shared" si="46"/>
        <v>0</v>
      </c>
      <c r="R36" s="390">
        <f t="shared" si="46"/>
        <v>0</v>
      </c>
      <c r="S36" s="391">
        <f t="shared" si="46"/>
        <v>0</v>
      </c>
      <c r="T36" s="390">
        <f>SUM(T37:T41)</f>
        <v>0</v>
      </c>
      <c r="U36" s="391">
        <f>SUM(U37:U41)</f>
        <v>0</v>
      </c>
      <c r="V36" s="390">
        <f t="shared" si="46"/>
        <v>0</v>
      </c>
      <c r="W36" s="391">
        <f t="shared" si="46"/>
        <v>0</v>
      </c>
      <c r="X36" s="390">
        <f t="shared" ref="X36:AA36" si="47">SUM(X37:X41)</f>
        <v>0</v>
      </c>
      <c r="Y36" s="391">
        <f t="shared" si="47"/>
        <v>0</v>
      </c>
      <c r="Z36" s="390">
        <f t="shared" si="47"/>
        <v>0</v>
      </c>
      <c r="AA36" s="391">
        <f t="shared" si="47"/>
        <v>0</v>
      </c>
      <c r="AB36" s="392">
        <f t="shared" ref="AB36:AI36" si="48">SUM(AB37:AB41)</f>
        <v>0</v>
      </c>
      <c r="AC36" s="386">
        <f t="shared" si="48"/>
        <v>0</v>
      </c>
      <c r="AD36" s="393">
        <f t="shared" si="48"/>
        <v>396631865</v>
      </c>
      <c r="AE36" s="393">
        <f t="shared" si="48"/>
        <v>62564601.990000002</v>
      </c>
      <c r="AF36" s="393">
        <f t="shared" si="48"/>
        <v>334067263.00999999</v>
      </c>
      <c r="AG36" s="393">
        <f t="shared" ref="AG36" si="49">SUM(AG37:AG41)</f>
        <v>0</v>
      </c>
      <c r="AH36" s="393">
        <f>+AI36+AG36</f>
        <v>0</v>
      </c>
      <c r="AI36" s="393">
        <f t="shared" si="48"/>
        <v>0</v>
      </c>
      <c r="AJ36" s="396">
        <f>(AD36-AI36)/AD36</f>
        <v>1</v>
      </c>
      <c r="AK36" s="393">
        <f t="shared" ref="AK36" si="50">SUM(AK37:AK41)</f>
        <v>0</v>
      </c>
      <c r="AL36" s="533">
        <f t="shared" si="32"/>
        <v>0.15773972671106493</v>
      </c>
      <c r="AN36" s="217">
        <f>AD36+'[1]PPTO AL 31 DE JULIO  2016'!Z38</f>
        <v>531688111</v>
      </c>
      <c r="AO36" s="217">
        <f>AE36+'[1]PPTO AL 31 DE JULIO  2016'!AA38</f>
        <v>128402142.99000001</v>
      </c>
      <c r="AP36" s="217">
        <f>AF36+'[1]PPTO AL 31 DE JULIO  2016'!AB38</f>
        <v>395950430.00999999</v>
      </c>
      <c r="AQ36" s="224">
        <f>AI36+'[1]PPTO AL 31 DE JULIO  2016'!AC38</f>
        <v>7335538</v>
      </c>
      <c r="AR36" s="226">
        <f t="shared" si="12"/>
        <v>0.24149899223531821</v>
      </c>
      <c r="AS36" s="226">
        <f t="shared" si="13"/>
        <v>0.98620330632143849</v>
      </c>
      <c r="AT36" s="523"/>
      <c r="AU36" s="483">
        <v>27704934</v>
      </c>
      <c r="AV36" s="489">
        <f t="shared" si="1"/>
        <v>-27704934</v>
      </c>
      <c r="AW36" s="486">
        <f t="shared" si="2"/>
        <v>-27704934</v>
      </c>
    </row>
    <row r="37" spans="1:49" s="4" customFormat="1" ht="15.6" x14ac:dyDescent="0.55000000000000004">
      <c r="A37" s="566" t="s">
        <v>567</v>
      </c>
      <c r="B37" s="459" t="s">
        <v>38</v>
      </c>
      <c r="C37" s="568">
        <v>140332919</v>
      </c>
      <c r="D37" s="460">
        <v>0</v>
      </c>
      <c r="E37" s="5"/>
      <c r="F37" s="5"/>
      <c r="G37" s="5"/>
      <c r="H37" s="5"/>
      <c r="I37" s="38">
        <f t="shared" si="16"/>
        <v>140332919</v>
      </c>
      <c r="J37" s="548">
        <v>0</v>
      </c>
      <c r="K37" s="19"/>
      <c r="L37" s="14"/>
      <c r="M37" s="15"/>
      <c r="N37" s="18">
        <v>0</v>
      </c>
      <c r="O37" s="19">
        <v>0</v>
      </c>
      <c r="P37" s="14">
        <v>0</v>
      </c>
      <c r="Q37" s="15"/>
      <c r="R37" s="18">
        <v>0</v>
      </c>
      <c r="S37" s="19">
        <v>0</v>
      </c>
      <c r="T37" s="14">
        <v>0</v>
      </c>
      <c r="U37" s="15">
        <v>0</v>
      </c>
      <c r="V37" s="18">
        <v>0</v>
      </c>
      <c r="W37" s="19">
        <v>0</v>
      </c>
      <c r="X37" s="14"/>
      <c r="Y37" s="15">
        <v>0</v>
      </c>
      <c r="Z37" s="18"/>
      <c r="AA37" s="19"/>
      <c r="AB37" s="35">
        <f t="shared" ref="AB37:AB41" si="51">J37+L37+N37+P37+R37+T37+V37+X37+Z37</f>
        <v>0</v>
      </c>
      <c r="AC37" s="484">
        <f t="shared" ref="AC37:AC41" si="52">K37+M37+O37+Q37+S37+U37+W37+Y37+AA37</f>
        <v>0</v>
      </c>
      <c r="AD37" s="567">
        <f>C37+AB37-AC37</f>
        <v>140332919</v>
      </c>
      <c r="AE37" s="463">
        <f>IFERROR(+VLOOKUP(A37,'Base de Datos'!$A$1:$G$96,7,0),0)</f>
        <v>26108208</v>
      </c>
      <c r="AF37" s="40">
        <f>IFERROR(+VLOOKUP(A37,'Base de Datos'!$A$1:$G$96,6,0),0)</f>
        <v>114224711</v>
      </c>
      <c r="AG37" s="40">
        <f>IFERROR(+VLOOKUP(A37,'Base de Datos'!$A$1:$H$96,8,0),0)</f>
        <v>0</v>
      </c>
      <c r="AH37" s="40">
        <f>+AI37+AG37</f>
        <v>0</v>
      </c>
      <c r="AI37" s="167">
        <f>AD37-AE37-AF37</f>
        <v>0</v>
      </c>
      <c r="AJ37" s="158">
        <f t="shared" ref="AJ37:AJ41" si="53">IFERROR(((AD37-AI37)/AD37),0)</f>
        <v>1</v>
      </c>
      <c r="AK37" s="40">
        <f>IFERROR(+VLOOKUP(A37,'Base de Datos'!$A$1:$M$96,10,0),0)</f>
        <v>0</v>
      </c>
      <c r="AL37" s="533">
        <f t="shared" ref="AL37:AL41" si="54">IFERROR(+(AE37/AD37),0)</f>
        <v>0.18604478682581954</v>
      </c>
      <c r="AN37" s="217">
        <f>AD37+'[1]PPTO AL 31 DE JULIO  2016'!Z39</f>
        <v>211949383</v>
      </c>
      <c r="AO37" s="217">
        <f>AE37+'[1]PPTO AL 31 DE JULIO  2016'!AA39</f>
        <v>61019960</v>
      </c>
      <c r="AP37" s="217">
        <f>AF37+'[1]PPTO AL 31 DE JULIO  2016'!AB39</f>
        <v>147039597</v>
      </c>
      <c r="AQ37" s="224">
        <f>AI37+'[1]PPTO AL 31 DE JULIO  2016'!AC39</f>
        <v>3889826</v>
      </c>
      <c r="AR37" s="226">
        <f t="shared" si="12"/>
        <v>0.28789873853985221</v>
      </c>
      <c r="AS37" s="226">
        <f t="shared" si="13"/>
        <v>0.98164738229032733</v>
      </c>
      <c r="AT37" s="523"/>
      <c r="AU37" s="483">
        <v>255856</v>
      </c>
      <c r="AV37" s="486">
        <f t="shared" si="1"/>
        <v>-255856</v>
      </c>
      <c r="AW37" s="486">
        <f t="shared" si="2"/>
        <v>-255856</v>
      </c>
    </row>
    <row r="38" spans="1:49" s="4" customFormat="1" ht="22.8" x14ac:dyDescent="0.55000000000000004">
      <c r="A38" s="566" t="s">
        <v>568</v>
      </c>
      <c r="B38" s="459" t="s">
        <v>39</v>
      </c>
      <c r="C38" s="568">
        <v>77675047</v>
      </c>
      <c r="D38" s="460">
        <v>0</v>
      </c>
      <c r="E38" s="5"/>
      <c r="F38" s="5"/>
      <c r="G38" s="5"/>
      <c r="H38" s="5"/>
      <c r="I38" s="38">
        <f t="shared" si="16"/>
        <v>77675047</v>
      </c>
      <c r="J38" s="548"/>
      <c r="K38" s="19"/>
      <c r="L38" s="14"/>
      <c r="M38" s="15"/>
      <c r="N38" s="18">
        <v>0</v>
      </c>
      <c r="O38" s="19">
        <v>0</v>
      </c>
      <c r="P38" s="14">
        <v>0</v>
      </c>
      <c r="Q38" s="15"/>
      <c r="R38" s="18">
        <v>0</v>
      </c>
      <c r="S38" s="19">
        <v>0</v>
      </c>
      <c r="T38" s="14">
        <v>0</v>
      </c>
      <c r="U38" s="15">
        <v>0</v>
      </c>
      <c r="V38" s="18">
        <v>0</v>
      </c>
      <c r="W38" s="19">
        <v>0</v>
      </c>
      <c r="X38" s="14"/>
      <c r="Y38" s="15">
        <v>0</v>
      </c>
      <c r="Z38" s="18"/>
      <c r="AA38" s="19"/>
      <c r="AB38" s="35">
        <f t="shared" si="51"/>
        <v>0</v>
      </c>
      <c r="AC38" s="484">
        <f t="shared" si="52"/>
        <v>0</v>
      </c>
      <c r="AD38" s="567">
        <f>C38+AB38-AC38</f>
        <v>77675047</v>
      </c>
      <c r="AE38" s="463">
        <f>IFERROR(+VLOOKUP(A38,'Base de Datos'!$A$1:$G$96,7,0),0)</f>
        <v>14451052</v>
      </c>
      <c r="AF38" s="40">
        <f>IFERROR(+VLOOKUP(A38,'Base de Datos'!$A$1:$G$96,6,0),0)</f>
        <v>63223995</v>
      </c>
      <c r="AG38" s="40">
        <f>IFERROR(+VLOOKUP(A38,'Base de Datos'!$A$1:$H$96,8,0),0)</f>
        <v>0</v>
      </c>
      <c r="AH38" s="40">
        <f t="shared" ref="AH38:AH39" si="55">+AI38+AG38</f>
        <v>0</v>
      </c>
      <c r="AI38" s="167">
        <f t="shared" si="24"/>
        <v>0</v>
      </c>
      <c r="AJ38" s="158">
        <f t="shared" si="53"/>
        <v>1</v>
      </c>
      <c r="AK38" s="40">
        <f>IFERROR(+VLOOKUP(A38,'Base de Datos'!$A$1:$M$96,10,0),0)</f>
        <v>0</v>
      </c>
      <c r="AL38" s="533">
        <f t="shared" si="54"/>
        <v>0.18604497271820125</v>
      </c>
      <c r="AN38" s="217">
        <f>AD38+'[1]PPTO AL 31 DE JULIO  2016'!Z40</f>
        <v>98821641</v>
      </c>
      <c r="AO38" s="217">
        <f>AE38+'[1]PPTO AL 31 DE JULIO  2016'!AA40</f>
        <v>24759669</v>
      </c>
      <c r="AP38" s="217">
        <f>AF38+'[1]PPTO AL 31 DE JULIO  2016'!AB40</f>
        <v>72913401</v>
      </c>
      <c r="AQ38" s="224">
        <f>AI38+'[1]PPTO AL 31 DE JULIO  2016'!AC40</f>
        <v>1148571</v>
      </c>
      <c r="AR38" s="226">
        <f t="shared" si="12"/>
        <v>0.25054905736689803</v>
      </c>
      <c r="AS38" s="226">
        <f t="shared" si="13"/>
        <v>0.98837733326043431</v>
      </c>
      <c r="AT38" s="523"/>
      <c r="AU38" s="483">
        <v>23761813</v>
      </c>
      <c r="AV38" s="486">
        <f t="shared" si="1"/>
        <v>-23761813</v>
      </c>
      <c r="AW38" s="486">
        <f t="shared" si="2"/>
        <v>-23761813</v>
      </c>
    </row>
    <row r="39" spans="1:49" s="4" customFormat="1" ht="15.6" x14ac:dyDescent="0.55000000000000004">
      <c r="A39" s="566" t="s">
        <v>569</v>
      </c>
      <c r="B39" s="459" t="s">
        <v>40</v>
      </c>
      <c r="C39" s="568">
        <v>38837524</v>
      </c>
      <c r="D39" s="460">
        <v>0</v>
      </c>
      <c r="E39" s="5"/>
      <c r="F39" s="5"/>
      <c r="G39" s="5"/>
      <c r="H39" s="5"/>
      <c r="I39" s="38">
        <f t="shared" si="16"/>
        <v>38837524</v>
      </c>
      <c r="J39" s="548"/>
      <c r="K39" s="19"/>
      <c r="L39" s="14"/>
      <c r="M39" s="15"/>
      <c r="N39" s="18">
        <v>0</v>
      </c>
      <c r="O39" s="19">
        <v>0</v>
      </c>
      <c r="P39" s="14">
        <v>0</v>
      </c>
      <c r="Q39" s="15"/>
      <c r="R39" s="18">
        <v>0</v>
      </c>
      <c r="S39" s="19">
        <v>0</v>
      </c>
      <c r="T39" s="14">
        <v>0</v>
      </c>
      <c r="U39" s="15">
        <v>0</v>
      </c>
      <c r="V39" s="18">
        <v>0</v>
      </c>
      <c r="W39" s="19">
        <v>0</v>
      </c>
      <c r="X39" s="14"/>
      <c r="Y39" s="15">
        <v>0</v>
      </c>
      <c r="Z39" s="18"/>
      <c r="AA39" s="19"/>
      <c r="AB39" s="35">
        <f t="shared" si="51"/>
        <v>0</v>
      </c>
      <c r="AC39" s="484">
        <f t="shared" si="52"/>
        <v>0</v>
      </c>
      <c r="AD39" s="567">
        <f>C39+AB39-AC39</f>
        <v>38837524</v>
      </c>
      <c r="AE39" s="463">
        <f>IFERROR(+VLOOKUP(A39,'Base de Datos'!$A$1:$G$96,7,0),0)</f>
        <v>7225507</v>
      </c>
      <c r="AF39" s="40">
        <f>IFERROR(+VLOOKUP(A39,'Base de Datos'!$A$1:$G$96,6,0),0)</f>
        <v>31612017</v>
      </c>
      <c r="AG39" s="40">
        <f>IFERROR(+VLOOKUP(A39,'Base de Datos'!$A$1:$H$96,8,0),0)</f>
        <v>0</v>
      </c>
      <c r="AH39" s="40">
        <f t="shared" si="55"/>
        <v>0</v>
      </c>
      <c r="AI39" s="167">
        <f t="shared" si="24"/>
        <v>0</v>
      </c>
      <c r="AJ39" s="158">
        <f t="shared" si="53"/>
        <v>1</v>
      </c>
      <c r="AK39" s="40">
        <f>IFERROR(+VLOOKUP(A39,'Base de Datos'!$A$1:$M$96,10,0),0)</f>
        <v>0</v>
      </c>
      <c r="AL39" s="533">
        <f t="shared" si="54"/>
        <v>0.18604448110543814</v>
      </c>
      <c r="AN39" s="217">
        <f>AD39+'[1]PPTO AL 31 DE JULIO  2016'!Z41</f>
        <v>81130712</v>
      </c>
      <c r="AO39" s="217">
        <f>AE39+'[1]PPTO AL 31 DE JULIO  2016'!AA41</f>
        <v>27842679</v>
      </c>
      <c r="AP39" s="217">
        <f>AF39+'[1]PPTO AL 31 DE JULIO  2016'!AB41</f>
        <v>50990892</v>
      </c>
      <c r="AQ39" s="224">
        <f>AI39+'[1]PPTO AL 31 DE JULIO  2016'!AC41</f>
        <v>2297141</v>
      </c>
      <c r="AR39" s="226">
        <f t="shared" si="12"/>
        <v>0.34318297366846723</v>
      </c>
      <c r="AS39" s="226">
        <f t="shared" si="13"/>
        <v>0.97168592579342827</v>
      </c>
      <c r="AT39" s="523"/>
      <c r="AU39" s="483">
        <v>3687265</v>
      </c>
      <c r="AV39" s="486">
        <f t="shared" si="1"/>
        <v>-3687265</v>
      </c>
      <c r="AW39" s="486">
        <f t="shared" si="2"/>
        <v>-3687265</v>
      </c>
    </row>
    <row r="40" spans="1:49" s="4" customFormat="1" ht="22.8" hidden="1" x14ac:dyDescent="0.55000000000000004">
      <c r="A40" s="254">
        <v>504</v>
      </c>
      <c r="B40" s="459" t="s">
        <v>41</v>
      </c>
      <c r="C40" s="460"/>
      <c r="D40" s="460"/>
      <c r="E40" s="613"/>
      <c r="F40" s="613"/>
      <c r="G40" s="613"/>
      <c r="H40" s="613"/>
      <c r="I40" s="38">
        <f t="shared" si="16"/>
        <v>0</v>
      </c>
      <c r="J40" s="461"/>
      <c r="K40" s="21"/>
      <c r="L40" s="14"/>
      <c r="M40" s="15"/>
      <c r="N40" s="18"/>
      <c r="O40" s="19"/>
      <c r="P40" s="14"/>
      <c r="Q40" s="15"/>
      <c r="R40" s="18"/>
      <c r="S40" s="19"/>
      <c r="T40" s="14"/>
      <c r="U40" s="15"/>
      <c r="V40" s="18"/>
      <c r="W40" s="19"/>
      <c r="X40" s="14"/>
      <c r="Y40" s="15"/>
      <c r="Z40" s="18"/>
      <c r="AA40" s="19"/>
      <c r="AB40" s="35">
        <f t="shared" si="51"/>
        <v>0</v>
      </c>
      <c r="AC40" s="484">
        <f t="shared" si="52"/>
        <v>0</v>
      </c>
      <c r="AD40" s="134">
        <f>C40+AB40-AC40</f>
        <v>0</v>
      </c>
      <c r="AE40" s="463">
        <f>IFERROR(+VLOOKUP(A40,'Base de Datos'!$A$1:$G$96,7,0),0)</f>
        <v>0</v>
      </c>
      <c r="AF40" s="40">
        <f>IFERROR(+VLOOKUP(A40,'Base de Datos'!$A$1:$G$96,6,0),0)</f>
        <v>0</v>
      </c>
      <c r="AG40" s="40">
        <f>IFERROR(+VLOOKUP(A40,'Base de Datos'!$A$1:$H$96,8,0),0)</f>
        <v>0</v>
      </c>
      <c r="AH40" s="40">
        <f t="shared" si="17"/>
        <v>0</v>
      </c>
      <c r="AI40" s="167">
        <f t="shared" si="24"/>
        <v>0</v>
      </c>
      <c r="AJ40" s="158">
        <f t="shared" si="53"/>
        <v>0</v>
      </c>
      <c r="AK40" s="40">
        <f>IFERROR(+VLOOKUP(A40,'Base de Datos'!$A$1:$M$96,10,0),0)</f>
        <v>0</v>
      </c>
      <c r="AL40" s="533">
        <f t="shared" si="54"/>
        <v>0</v>
      </c>
      <c r="AN40" s="217">
        <f>AD40+'[1]PPTO AL 31 DE JULIO  2016'!Z42</f>
        <v>0</v>
      </c>
      <c r="AO40" s="217">
        <f>AE40+'[1]PPTO AL 31 DE JULIO  2016'!AA42</f>
        <v>0</v>
      </c>
      <c r="AP40" s="217">
        <f>AF40+'[1]PPTO AL 31 DE JULIO  2016'!AB42</f>
        <v>0</v>
      </c>
      <c r="AQ40" s="224">
        <f>AI40+'[1]PPTO AL 31 DE JULIO  2016'!AC42</f>
        <v>0</v>
      </c>
      <c r="AR40" s="226" t="e">
        <f t="shared" si="12"/>
        <v>#DIV/0!</v>
      </c>
      <c r="AS40" s="226" t="e">
        <f t="shared" si="13"/>
        <v>#DIV/0!</v>
      </c>
      <c r="AT40" s="523"/>
      <c r="AU40" s="483"/>
      <c r="AV40" s="489">
        <f t="shared" si="1"/>
        <v>0</v>
      </c>
      <c r="AW40" s="486">
        <f t="shared" si="2"/>
        <v>0</v>
      </c>
    </row>
    <row r="41" spans="1:49" s="4" customFormat="1" ht="22.8" x14ac:dyDescent="0.55000000000000004">
      <c r="A41" s="566" t="s">
        <v>570</v>
      </c>
      <c r="B41" s="459" t="s">
        <v>42</v>
      </c>
      <c r="C41" s="568">
        <v>139786375</v>
      </c>
      <c r="D41" s="460">
        <v>0</v>
      </c>
      <c r="E41" s="5"/>
      <c r="F41" s="5"/>
      <c r="G41" s="5"/>
      <c r="H41" s="5"/>
      <c r="I41" s="38">
        <f t="shared" si="16"/>
        <v>139786375</v>
      </c>
      <c r="J41" s="548">
        <v>0</v>
      </c>
      <c r="K41" s="19">
        <v>0</v>
      </c>
      <c r="L41" s="14"/>
      <c r="M41" s="15"/>
      <c r="N41" s="18"/>
      <c r="O41" s="19">
        <v>0</v>
      </c>
      <c r="P41" s="14">
        <v>0</v>
      </c>
      <c r="Q41" s="15">
        <v>0</v>
      </c>
      <c r="R41" s="18">
        <v>0</v>
      </c>
      <c r="S41" s="19">
        <v>0</v>
      </c>
      <c r="T41" s="14">
        <v>0</v>
      </c>
      <c r="U41" s="15"/>
      <c r="V41" s="18">
        <v>0</v>
      </c>
      <c r="W41" s="19"/>
      <c r="X41" s="14">
        <v>0</v>
      </c>
      <c r="Y41" s="15"/>
      <c r="Z41" s="18">
        <v>0</v>
      </c>
      <c r="AA41" s="19"/>
      <c r="AB41" s="35">
        <f t="shared" si="51"/>
        <v>0</v>
      </c>
      <c r="AC41" s="699">
        <f t="shared" si="52"/>
        <v>0</v>
      </c>
      <c r="AD41" s="567">
        <f>C41+AB41-AC41</f>
        <v>139786375</v>
      </c>
      <c r="AE41" s="463">
        <f>IFERROR(+VLOOKUP(A41,'Base de Datos'!$A$1:$G$96,7,0),0)</f>
        <v>14779834.99</v>
      </c>
      <c r="AF41" s="40">
        <f>IFERROR(+VLOOKUP(A41,'Base de Datos'!$A$1:$G$96,6,0),0)</f>
        <v>125006540.01000001</v>
      </c>
      <c r="AG41" s="40">
        <f>IFERROR(+VLOOKUP(A41,'Base de Datos'!$A$1:$H$96,8,0),0)</f>
        <v>0</v>
      </c>
      <c r="AH41" s="40">
        <f>+AI41+AG41</f>
        <v>0</v>
      </c>
      <c r="AI41" s="167">
        <f t="shared" si="24"/>
        <v>0</v>
      </c>
      <c r="AJ41" s="158">
        <f t="shared" si="53"/>
        <v>1</v>
      </c>
      <c r="AK41" s="40">
        <f>IFERROR(+VLOOKUP(A41,'Base de Datos'!$A$1:$M$96,10,0),0)</f>
        <v>0</v>
      </c>
      <c r="AL41" s="533">
        <f t="shared" si="54"/>
        <v>0.10573158499889564</v>
      </c>
      <c r="AN41" s="217">
        <f>AD41+'[1]PPTO AL 31 DE JULIO  2016'!Z43</f>
        <v>139786375</v>
      </c>
      <c r="AO41" s="217">
        <f>AE41+'[1]PPTO AL 31 DE JULIO  2016'!AA43</f>
        <v>14779834.99</v>
      </c>
      <c r="AP41" s="217">
        <f>AF41+'[1]PPTO AL 31 DE JULIO  2016'!AB43</f>
        <v>125006540.01000001</v>
      </c>
      <c r="AQ41" s="224">
        <f>AI41+'[1]PPTO AL 31 DE JULIO  2016'!AC43</f>
        <v>0</v>
      </c>
      <c r="AR41" s="226">
        <f>AO41/AN41</f>
        <v>0.10573158499889564</v>
      </c>
      <c r="AS41" s="226">
        <f>(AO41+AP41)/AN41</f>
        <v>1</v>
      </c>
      <c r="AT41" s="523"/>
      <c r="AU41" s="483">
        <v>0</v>
      </c>
      <c r="AV41" s="486">
        <f t="shared" si="1"/>
        <v>0</v>
      </c>
      <c r="AW41" s="486">
        <f t="shared" si="2"/>
        <v>0</v>
      </c>
    </row>
    <row r="42" spans="1:49" s="23" customFormat="1" ht="16.8" hidden="1" x14ac:dyDescent="0.55000000000000004">
      <c r="A42" s="384">
        <v>99</v>
      </c>
      <c r="B42" s="385" t="s">
        <v>43</v>
      </c>
      <c r="C42" s="386">
        <f>SUM(C43:C44)</f>
        <v>0</v>
      </c>
      <c r="D42" s="386">
        <f>SUM(D43:D44)</f>
        <v>0</v>
      </c>
      <c r="E42" s="395">
        <f>SUM(E43:E44)</f>
        <v>0</v>
      </c>
      <c r="F42" s="395"/>
      <c r="G42" s="395"/>
      <c r="H42" s="395">
        <f>SUM(H43:H44)</f>
        <v>0</v>
      </c>
      <c r="I42" s="393">
        <f t="shared" si="16"/>
        <v>0</v>
      </c>
      <c r="J42" s="388">
        <f>SUM(J43:J44)</f>
        <v>0</v>
      </c>
      <c r="K42" s="389">
        <f t="shared" ref="K42:W42" si="56">SUM(K43:K44)</f>
        <v>0</v>
      </c>
      <c r="L42" s="390">
        <f t="shared" si="56"/>
        <v>0</v>
      </c>
      <c r="M42" s="391">
        <f t="shared" si="56"/>
        <v>0</v>
      </c>
      <c r="N42" s="390">
        <f t="shared" si="56"/>
        <v>0</v>
      </c>
      <c r="O42" s="391">
        <f t="shared" si="56"/>
        <v>0</v>
      </c>
      <c r="P42" s="390">
        <f t="shared" si="56"/>
        <v>0</v>
      </c>
      <c r="Q42" s="391">
        <f t="shared" si="56"/>
        <v>0</v>
      </c>
      <c r="R42" s="390">
        <f t="shared" si="56"/>
        <v>0</v>
      </c>
      <c r="S42" s="391">
        <f t="shared" si="56"/>
        <v>0</v>
      </c>
      <c r="T42" s="390">
        <f>SUM(T43:T44)</f>
        <v>0</v>
      </c>
      <c r="U42" s="391">
        <f>SUM(U43:U44)</f>
        <v>0</v>
      </c>
      <c r="V42" s="390">
        <f t="shared" si="56"/>
        <v>0</v>
      </c>
      <c r="W42" s="391">
        <f t="shared" si="56"/>
        <v>0</v>
      </c>
      <c r="X42" s="390">
        <f t="shared" ref="X42:AA42" si="57">SUM(X43:X44)</f>
        <v>0</v>
      </c>
      <c r="Y42" s="391">
        <f t="shared" si="57"/>
        <v>0</v>
      </c>
      <c r="Z42" s="390">
        <f t="shared" si="57"/>
        <v>0</v>
      </c>
      <c r="AA42" s="391">
        <f t="shared" si="57"/>
        <v>0</v>
      </c>
      <c r="AB42" s="392">
        <f t="shared" ref="AB42:AI42" si="58">SUM(AB43:AB44)</f>
        <v>0</v>
      </c>
      <c r="AC42" s="386">
        <f t="shared" si="58"/>
        <v>0</v>
      </c>
      <c r="AD42" s="393">
        <f t="shared" si="58"/>
        <v>0</v>
      </c>
      <c r="AE42" s="458">
        <f t="shared" si="58"/>
        <v>0</v>
      </c>
      <c r="AF42" s="393">
        <f t="shared" si="58"/>
        <v>0</v>
      </c>
      <c r="AG42" s="393">
        <f t="shared" ref="AG42" si="59">SUM(AG43:AG44)</f>
        <v>0</v>
      </c>
      <c r="AH42" s="393"/>
      <c r="AI42" s="393">
        <f t="shared" si="58"/>
        <v>0</v>
      </c>
      <c r="AJ42" s="403">
        <v>0</v>
      </c>
      <c r="AK42" s="393">
        <f t="shared" ref="AK42" si="60">SUM(AK43:AK44)</f>
        <v>0</v>
      </c>
      <c r="AL42" s="533" t="s">
        <v>0</v>
      </c>
      <c r="AN42" s="217">
        <f>AD42+'[1]PPTO AL 31 DE JULIO  2016'!Z44</f>
        <v>0</v>
      </c>
      <c r="AO42" s="217">
        <f>AE42+'[1]PPTO AL 31 DE JULIO  2016'!AA44</f>
        <v>0</v>
      </c>
      <c r="AP42" s="217">
        <f>AF42+'[1]PPTO AL 31 DE JULIO  2016'!AB44</f>
        <v>0</v>
      </c>
      <c r="AQ42" s="224">
        <f>AI42+'[1]PPTO AL 31 DE JULIO  2016'!AC44</f>
        <v>0</v>
      </c>
      <c r="AR42" s="226"/>
      <c r="AS42" s="226"/>
      <c r="AT42" s="523"/>
      <c r="AU42" s="483"/>
      <c r="AV42" s="489">
        <f t="shared" si="1"/>
        <v>0</v>
      </c>
      <c r="AW42" s="486">
        <f t="shared" si="2"/>
        <v>0</v>
      </c>
    </row>
    <row r="43" spans="1:49" s="4" customFormat="1" ht="16.8" hidden="1" x14ac:dyDescent="0.55000000000000004">
      <c r="A43" s="254">
        <v>9901</v>
      </c>
      <c r="B43" s="459" t="s">
        <v>44</v>
      </c>
      <c r="C43" s="464"/>
      <c r="D43" s="464"/>
      <c r="E43" s="613"/>
      <c r="F43" s="613"/>
      <c r="G43" s="613"/>
      <c r="H43" s="613"/>
      <c r="I43" s="38">
        <f t="shared" si="16"/>
        <v>0</v>
      </c>
      <c r="J43" s="465"/>
      <c r="K43" s="34"/>
      <c r="L43" s="12"/>
      <c r="M43" s="13"/>
      <c r="N43" s="16"/>
      <c r="O43" s="17"/>
      <c r="P43" s="12"/>
      <c r="Q43" s="13"/>
      <c r="R43" s="16"/>
      <c r="S43" s="17"/>
      <c r="T43" s="12"/>
      <c r="U43" s="13"/>
      <c r="V43" s="16"/>
      <c r="W43" s="17"/>
      <c r="X43" s="12"/>
      <c r="Y43" s="13"/>
      <c r="Z43" s="16"/>
      <c r="AA43" s="17"/>
      <c r="AB43" s="35">
        <f>J43+L43+N43+P43+R43+W43</f>
        <v>0</v>
      </c>
      <c r="AC43" s="462">
        <f>K43+M43+O43+Q43+S43+V43</f>
        <v>0</v>
      </c>
      <c r="AD43" s="40">
        <f>I43+AB43-AC43</f>
        <v>0</v>
      </c>
      <c r="AE43" s="466"/>
      <c r="AF43" s="157">
        <v>0</v>
      </c>
      <c r="AG43" s="157"/>
      <c r="AH43" s="157"/>
      <c r="AI43" s="167">
        <f t="shared" si="24"/>
        <v>0</v>
      </c>
      <c r="AJ43" s="356"/>
      <c r="AK43" s="157">
        <v>0</v>
      </c>
      <c r="AL43" s="533" t="s">
        <v>0</v>
      </c>
      <c r="AN43" s="217">
        <f>AD43+'[1]PPTO AL 31 DE JULIO  2016'!Z45</f>
        <v>0</v>
      </c>
      <c r="AO43" s="217">
        <f>AE43+'[1]PPTO AL 31 DE JULIO  2016'!AA45</f>
        <v>0</v>
      </c>
      <c r="AP43" s="217">
        <f>AF43+'[1]PPTO AL 31 DE JULIO  2016'!AB45</f>
        <v>0</v>
      </c>
      <c r="AQ43" s="224">
        <f>AI43+'[1]PPTO AL 31 DE JULIO  2016'!AC45</f>
        <v>0</v>
      </c>
      <c r="AR43" s="227"/>
      <c r="AS43" s="227"/>
      <c r="AT43" s="524"/>
      <c r="AU43" s="488"/>
      <c r="AV43" s="489">
        <f t="shared" si="1"/>
        <v>0</v>
      </c>
      <c r="AW43" s="486">
        <f t="shared" si="2"/>
        <v>0</v>
      </c>
    </row>
    <row r="44" spans="1:49" s="4" customFormat="1" ht="16.8" hidden="1" x14ac:dyDescent="0.55000000000000004">
      <c r="A44" s="254">
        <v>9999</v>
      </c>
      <c r="B44" s="459" t="s">
        <v>45</v>
      </c>
      <c r="C44" s="464"/>
      <c r="D44" s="464"/>
      <c r="E44" s="613"/>
      <c r="F44" s="613"/>
      <c r="G44" s="613"/>
      <c r="H44" s="613"/>
      <c r="I44" s="38">
        <v>0</v>
      </c>
      <c r="J44" s="465"/>
      <c r="K44" s="34"/>
      <c r="L44" s="12"/>
      <c r="M44" s="13"/>
      <c r="N44" s="16"/>
      <c r="O44" s="17"/>
      <c r="P44" s="12"/>
      <c r="Q44" s="13"/>
      <c r="R44" s="16"/>
      <c r="S44" s="17"/>
      <c r="T44" s="12"/>
      <c r="U44" s="13"/>
      <c r="V44" s="16"/>
      <c r="W44" s="17"/>
      <c r="X44" s="12"/>
      <c r="Y44" s="13"/>
      <c r="Z44" s="16"/>
      <c r="AA44" s="17"/>
      <c r="AB44" s="35">
        <f>J44+L44+N44+P44+R44+W44</f>
        <v>0</v>
      </c>
      <c r="AC44" s="462">
        <f>K44+M44+O44+Q44+S44+V44</f>
        <v>0</v>
      </c>
      <c r="AD44" s="40">
        <f>I44+AB44-AC44</f>
        <v>0</v>
      </c>
      <c r="AE44" s="466"/>
      <c r="AF44" s="157"/>
      <c r="AG44" s="157"/>
      <c r="AH44" s="157"/>
      <c r="AI44" s="167">
        <f t="shared" si="24"/>
        <v>0</v>
      </c>
      <c r="AJ44" s="356"/>
      <c r="AK44" s="157"/>
      <c r="AL44" s="533" t="s">
        <v>0</v>
      </c>
      <c r="AN44" s="217">
        <f>AD44+'[1]PPTO AL 31 DE JULIO  2016'!Z46</f>
        <v>0</v>
      </c>
      <c r="AO44" s="217">
        <f>AE44+'[1]PPTO AL 31 DE JULIO  2016'!AA46</f>
        <v>0</v>
      </c>
      <c r="AP44" s="217">
        <f>AF44+'[1]PPTO AL 31 DE JULIO  2016'!AB46</f>
        <v>0</v>
      </c>
      <c r="AQ44" s="224">
        <f>AI44+'[1]PPTO AL 31 DE JULIO  2016'!AC46</f>
        <v>0</v>
      </c>
      <c r="AR44" s="227"/>
      <c r="AS44" s="227"/>
      <c r="AT44" s="524"/>
      <c r="AU44" s="488"/>
      <c r="AV44" s="489">
        <f t="shared" si="1"/>
        <v>0</v>
      </c>
      <c r="AW44" s="486">
        <f t="shared" si="2"/>
        <v>0</v>
      </c>
    </row>
    <row r="45" spans="1:49" s="31" customFormat="1" ht="16.8" x14ac:dyDescent="0.55000000000000004">
      <c r="A45" s="255">
        <v>1</v>
      </c>
      <c r="B45" s="179" t="s">
        <v>46</v>
      </c>
      <c r="C45" s="456">
        <f>+C46+C52+C58+C66+C74+C79+C83+C87+C97+C102</f>
        <v>1307431625</v>
      </c>
      <c r="D45" s="457">
        <f>+D46+D52+D58+D66+D74+D79+D83+D87+D97+D102</f>
        <v>0</v>
      </c>
      <c r="E45" s="180">
        <f>+E46+E52+E58+E66+E74+E79+E83+E87+E97+E102</f>
        <v>0</v>
      </c>
      <c r="F45" s="180"/>
      <c r="G45" s="180"/>
      <c r="H45" s="180">
        <f>+H46+H52+H58+H66+H74+H79+H83+H87+H97+H102</f>
        <v>0</v>
      </c>
      <c r="I45" s="174">
        <f t="shared" si="16"/>
        <v>1307431625</v>
      </c>
      <c r="J45" s="181">
        <f t="shared" ref="J45:AA45" si="61">+J46+J52+J58+J66+J74+J79+J83+J87+J97+J102</f>
        <v>0</v>
      </c>
      <c r="K45" s="181">
        <f t="shared" si="61"/>
        <v>0</v>
      </c>
      <c r="L45" s="176">
        <f t="shared" si="61"/>
        <v>0</v>
      </c>
      <c r="M45" s="175">
        <f t="shared" si="61"/>
        <v>0</v>
      </c>
      <c r="N45" s="176">
        <f t="shared" si="61"/>
        <v>0</v>
      </c>
      <c r="O45" s="175">
        <f t="shared" si="61"/>
        <v>0</v>
      </c>
      <c r="P45" s="176">
        <f t="shared" si="61"/>
        <v>0</v>
      </c>
      <c r="Q45" s="175">
        <f t="shared" si="61"/>
        <v>0</v>
      </c>
      <c r="R45" s="176">
        <f t="shared" si="61"/>
        <v>0</v>
      </c>
      <c r="S45" s="175">
        <f t="shared" si="61"/>
        <v>0</v>
      </c>
      <c r="T45" s="176">
        <f t="shared" si="61"/>
        <v>0</v>
      </c>
      <c r="U45" s="175">
        <f t="shared" si="61"/>
        <v>0</v>
      </c>
      <c r="V45" s="176">
        <f t="shared" si="61"/>
        <v>0</v>
      </c>
      <c r="W45" s="175">
        <f t="shared" si="61"/>
        <v>0</v>
      </c>
      <c r="X45" s="176">
        <f t="shared" si="61"/>
        <v>0</v>
      </c>
      <c r="Y45" s="175">
        <f t="shared" si="61"/>
        <v>0</v>
      </c>
      <c r="Z45" s="176">
        <f t="shared" si="61"/>
        <v>0</v>
      </c>
      <c r="AA45" s="175">
        <f t="shared" si="61"/>
        <v>0</v>
      </c>
      <c r="AB45" s="177">
        <f t="shared" ref="AB45:AG45" si="62">+AB46+AB52+AB58+AB66+AB74+AB79+AB83+AB87+AB97+AB102</f>
        <v>0</v>
      </c>
      <c r="AC45" s="457">
        <f t="shared" si="62"/>
        <v>0</v>
      </c>
      <c r="AD45" s="174">
        <f t="shared" si="62"/>
        <v>1307431625</v>
      </c>
      <c r="AE45" s="456">
        <f t="shared" si="62"/>
        <v>20804561.269999996</v>
      </c>
      <c r="AF45" s="174">
        <f t="shared" si="62"/>
        <v>204023184.32000002</v>
      </c>
      <c r="AG45" s="174">
        <f t="shared" si="62"/>
        <v>0</v>
      </c>
      <c r="AH45" s="174">
        <f>+AI45+AG45</f>
        <v>1082603879.4100001</v>
      </c>
      <c r="AI45" s="174">
        <f>+AI46+AI52+AI58+AI66+AI74+AI79+AI83+AI87+AI97+AI102</f>
        <v>1082603879.4100001</v>
      </c>
      <c r="AJ45" s="354">
        <f>(AD45-AI45)/AD45</f>
        <v>0.171961379311136</v>
      </c>
      <c r="AK45" s="174">
        <f>+AK46+AK52+AK58+AK66+AK74+AK79+AK83+AK87+AK97+AK102</f>
        <v>166858849.46000001</v>
      </c>
      <c r="AL45" s="533">
        <f t="shared" ref="AL45:AL58" si="63">AE45/AD45</f>
        <v>1.5912542478081784E-2</v>
      </c>
      <c r="AM45" s="31" t="s">
        <v>0</v>
      </c>
      <c r="AN45" s="174">
        <f>AD45+'[1]PPTO AL 31 DE JULIO  2016'!Z47</f>
        <v>1771214452</v>
      </c>
      <c r="AO45" s="174">
        <f>AE45+'[1]PPTO AL 31 DE JULIO  2016'!AA47</f>
        <v>136363753.50999999</v>
      </c>
      <c r="AP45" s="174">
        <f>AF45+'[1]PPTO AL 31 DE JULIO  2016'!AB47</f>
        <v>290153937.04000002</v>
      </c>
      <c r="AQ45" s="225">
        <f>AI45+'[1]PPTO AL 31 DE JULIO  2016'!AC47</f>
        <v>1344696761.45</v>
      </c>
      <c r="AR45" s="226">
        <f>AO45/AN45</f>
        <v>7.6988844211395346E-2</v>
      </c>
      <c r="AS45" s="226">
        <f>(AO45+AP45)/AN45</f>
        <v>0.24080522269248061</v>
      </c>
      <c r="AT45" s="523"/>
      <c r="AU45" s="483">
        <v>384829588.95999998</v>
      </c>
      <c r="AV45" s="489">
        <f t="shared" si="1"/>
        <v>697774290.45000005</v>
      </c>
      <c r="AW45" s="486">
        <f t="shared" si="2"/>
        <v>697774290.45000005</v>
      </c>
    </row>
    <row r="46" spans="1:49" s="23" customFormat="1" ht="16.8" x14ac:dyDescent="0.55000000000000004">
      <c r="A46" s="384">
        <v>101</v>
      </c>
      <c r="B46" s="385" t="s">
        <v>47</v>
      </c>
      <c r="C46" s="386">
        <f>SUM(C47:C51)</f>
        <v>551109512</v>
      </c>
      <c r="D46" s="386">
        <f>SUM(D47:D51)</f>
        <v>0</v>
      </c>
      <c r="E46" s="395">
        <f>SUM(E47:E51)</f>
        <v>0</v>
      </c>
      <c r="F46" s="395"/>
      <c r="G46" s="395"/>
      <c r="H46" s="395">
        <f>SUM(H47:H51)</f>
        <v>0</v>
      </c>
      <c r="I46" s="393">
        <f t="shared" si="16"/>
        <v>551109512</v>
      </c>
      <c r="J46" s="388">
        <f>SUM(J47:J51)</f>
        <v>0</v>
      </c>
      <c r="K46" s="389">
        <f t="shared" ref="K46:W46" si="64">SUM(K47:K51)</f>
        <v>0</v>
      </c>
      <c r="L46" s="390">
        <f t="shared" si="64"/>
        <v>0</v>
      </c>
      <c r="M46" s="391">
        <f t="shared" si="64"/>
        <v>0</v>
      </c>
      <c r="N46" s="390">
        <f t="shared" si="64"/>
        <v>0</v>
      </c>
      <c r="O46" s="391">
        <f t="shared" si="64"/>
        <v>0</v>
      </c>
      <c r="P46" s="390">
        <f t="shared" si="64"/>
        <v>0</v>
      </c>
      <c r="Q46" s="391">
        <f t="shared" si="64"/>
        <v>0</v>
      </c>
      <c r="R46" s="390">
        <f t="shared" si="64"/>
        <v>0</v>
      </c>
      <c r="S46" s="391">
        <f t="shared" si="64"/>
        <v>0</v>
      </c>
      <c r="T46" s="390">
        <f>SUM(T47:T51)</f>
        <v>0</v>
      </c>
      <c r="U46" s="391">
        <f>SUM(U47:U51)</f>
        <v>0</v>
      </c>
      <c r="V46" s="390">
        <f t="shared" si="64"/>
        <v>0</v>
      </c>
      <c r="W46" s="391">
        <f t="shared" si="64"/>
        <v>0</v>
      </c>
      <c r="X46" s="390">
        <f t="shared" ref="X46:AA46" si="65">SUM(X47:X51)</f>
        <v>0</v>
      </c>
      <c r="Y46" s="391">
        <f t="shared" si="65"/>
        <v>0</v>
      </c>
      <c r="Z46" s="390">
        <f t="shared" si="65"/>
        <v>0</v>
      </c>
      <c r="AA46" s="391">
        <f t="shared" si="65"/>
        <v>0</v>
      </c>
      <c r="AB46" s="392">
        <f>SUM(AB47:AB51)</f>
        <v>0</v>
      </c>
      <c r="AC46" s="386">
        <f>SUM(AC47:AC51)</f>
        <v>0</v>
      </c>
      <c r="AD46" s="393">
        <f>SUM(AD47:AD51)</f>
        <v>551109512</v>
      </c>
      <c r="AE46" s="458">
        <f>AE47+AE51+AE49</f>
        <v>0</v>
      </c>
      <c r="AF46" s="393">
        <f>SUM(AF47:AF51)</f>
        <v>137583088.81</v>
      </c>
      <c r="AG46" s="393">
        <f>SUM(AG47:AG51)</f>
        <v>0</v>
      </c>
      <c r="AH46" s="393">
        <f>+AI46+AG46</f>
        <v>413526423.19</v>
      </c>
      <c r="AI46" s="393">
        <f>SUM(AI47:AI51)</f>
        <v>413526423.19</v>
      </c>
      <c r="AJ46" s="403">
        <f>(AD46-AI46)/AD46</f>
        <v>0.24964745810810829</v>
      </c>
      <c r="AK46" s="393">
        <f>SUM(AK47:AK51)</f>
        <v>2897210.4400000004</v>
      </c>
      <c r="AL46" s="533">
        <f t="shared" si="63"/>
        <v>0</v>
      </c>
      <c r="AN46" s="217">
        <f>AD46+'[1]PPTO AL 31 DE JULIO  2016'!Z48</f>
        <v>732959439</v>
      </c>
      <c r="AO46" s="217">
        <f>AE46+'[1]PPTO AL 31 DE JULIO  2016'!AA48</f>
        <v>72000000</v>
      </c>
      <c r="AP46" s="217">
        <f>AF46+'[1]PPTO AL 31 DE JULIO  2016'!AB48</f>
        <v>137583088.81</v>
      </c>
      <c r="AQ46" s="224">
        <f>AI46+'[1]PPTO AL 31 DE JULIO  2016'!AC48</f>
        <v>523376350.19</v>
      </c>
      <c r="AR46" s="226">
        <f t="shared" ref="AR46:AR108" si="66">AO46/AN46</f>
        <v>9.8231902297665888E-2</v>
      </c>
      <c r="AS46" s="226">
        <f t="shared" ref="AS46:AS108" si="67">(AO46+AP46)/AN46</f>
        <v>0.28594090976704101</v>
      </c>
      <c r="AT46" s="523"/>
      <c r="AU46" s="483">
        <v>236222443.38999999</v>
      </c>
      <c r="AV46" s="489">
        <f t="shared" si="1"/>
        <v>177303979.80000001</v>
      </c>
      <c r="AW46" s="486">
        <f t="shared" si="2"/>
        <v>177303979.80000001</v>
      </c>
    </row>
    <row r="47" spans="1:49" s="4" customFormat="1" ht="15.6" x14ac:dyDescent="0.55000000000000004">
      <c r="A47" s="566" t="s">
        <v>504</v>
      </c>
      <c r="B47" s="459" t="s">
        <v>48</v>
      </c>
      <c r="C47" s="568">
        <v>546109512</v>
      </c>
      <c r="D47" s="460">
        <v>0</v>
      </c>
      <c r="E47" s="5"/>
      <c r="F47" s="5"/>
      <c r="G47" s="5"/>
      <c r="H47" s="5"/>
      <c r="I47" s="38">
        <f t="shared" si="16"/>
        <v>546109512</v>
      </c>
      <c r="J47" s="548">
        <v>0</v>
      </c>
      <c r="K47" s="19">
        <v>0</v>
      </c>
      <c r="L47" s="14"/>
      <c r="M47" s="15"/>
      <c r="N47" s="18">
        <v>0</v>
      </c>
      <c r="O47" s="19"/>
      <c r="P47" s="14">
        <v>0</v>
      </c>
      <c r="Q47" s="15">
        <v>0</v>
      </c>
      <c r="R47" s="18">
        <v>0</v>
      </c>
      <c r="S47" s="19"/>
      <c r="T47" s="14">
        <v>0</v>
      </c>
      <c r="U47" s="15">
        <v>0</v>
      </c>
      <c r="V47" s="18">
        <v>0</v>
      </c>
      <c r="W47" s="19">
        <v>0</v>
      </c>
      <c r="X47" s="14">
        <v>0</v>
      </c>
      <c r="Y47" s="15">
        <v>0</v>
      </c>
      <c r="Z47" s="18">
        <v>0</v>
      </c>
      <c r="AA47" s="19">
        <v>0</v>
      </c>
      <c r="AB47" s="35">
        <f t="shared" ref="AB47:AB49" si="68">J47+L47+N47+P47+R47+T47+V47+X47+Z47</f>
        <v>0</v>
      </c>
      <c r="AC47" s="484">
        <f t="shared" ref="AC47:AC49" si="69">K47+M47+O47+Q47+S47+U47+W47+Y47+AA47</f>
        <v>0</v>
      </c>
      <c r="AD47" s="567">
        <f>C47+AB47-AC47</f>
        <v>546109512</v>
      </c>
      <c r="AE47" s="463">
        <f>IFERROR(+VLOOKUP(A47,'Base de Datos'!$A$1:$G$96,7,0),0)</f>
        <v>0</v>
      </c>
      <c r="AF47" s="40">
        <f>IFERROR(+VLOOKUP(A47,'Base de Datos'!$A$1:$G$96,6,0),0)</f>
        <v>136527377.55000001</v>
      </c>
      <c r="AG47" s="40">
        <f>IFERROR(+VLOOKUP(A47,'Base de Datos'!$A$1:$H$96,8,0),0)</f>
        <v>0</v>
      </c>
      <c r="AH47" s="40">
        <f>+AI47+AG47</f>
        <v>409582134.44999999</v>
      </c>
      <c r="AI47" s="167">
        <f t="shared" ref="AI47:AI108" si="70">AD47-AE47-AF47</f>
        <v>409582134.44999999</v>
      </c>
      <c r="AJ47" s="158">
        <f>IFERROR(((AD47-AI47)/AD47),0)</f>
        <v>0.24999999917598947</v>
      </c>
      <c r="AK47" s="40">
        <f>IFERROR(+VLOOKUP(A47,'Base de Datos'!$A$1:$M$96,10,0),0)</f>
        <v>2702921.7</v>
      </c>
      <c r="AL47" s="533">
        <f t="shared" ref="AL47:AL51" si="71">IFERROR(+(AE47/AD47),0)</f>
        <v>0</v>
      </c>
      <c r="AN47" s="217">
        <f>AD47+'[1]PPTO AL 31 DE JULIO  2016'!Z49</f>
        <v>726854157</v>
      </c>
      <c r="AO47" s="217">
        <f>AE47+'[1]PPTO AL 31 DE JULIO  2016'!AA49</f>
        <v>72000000</v>
      </c>
      <c r="AP47" s="217">
        <f>AF47+'[1]PPTO AL 31 DE JULIO  2016'!AB49</f>
        <v>136527377.55000001</v>
      </c>
      <c r="AQ47" s="224">
        <f>AI47+'[1]PPTO AL 31 DE JULIO  2016'!AC49</f>
        <v>518326779.44999999</v>
      </c>
      <c r="AR47" s="226">
        <f t="shared" si="66"/>
        <v>9.9057010689972566E-2</v>
      </c>
      <c r="AS47" s="226">
        <f t="shared" si="67"/>
        <v>0.28689025926558748</v>
      </c>
      <c r="AT47" s="523"/>
      <c r="AU47" s="483">
        <v>227274874.5</v>
      </c>
      <c r="AV47" s="486">
        <f t="shared" si="1"/>
        <v>182307259.94999999</v>
      </c>
      <c r="AW47" s="486">
        <f t="shared" si="2"/>
        <v>182307259.94999999</v>
      </c>
    </row>
    <row r="48" spans="1:49" ht="16.8" hidden="1" x14ac:dyDescent="0.55000000000000004">
      <c r="A48" s="256">
        <v>10102</v>
      </c>
      <c r="B48" s="615" t="s">
        <v>49</v>
      </c>
      <c r="C48" s="460">
        <v>0</v>
      </c>
      <c r="D48" s="460">
        <v>0</v>
      </c>
      <c r="I48" s="38">
        <f t="shared" si="16"/>
        <v>0</v>
      </c>
      <c r="J48" s="461">
        <v>0</v>
      </c>
      <c r="K48" s="21">
        <v>0</v>
      </c>
      <c r="L48" s="14">
        <v>0</v>
      </c>
      <c r="M48" s="15">
        <v>0</v>
      </c>
      <c r="N48" s="18">
        <v>0</v>
      </c>
      <c r="O48" s="19"/>
      <c r="P48" s="14">
        <v>0</v>
      </c>
      <c r="Q48" s="15">
        <v>0</v>
      </c>
      <c r="R48" s="18">
        <v>0</v>
      </c>
      <c r="S48" s="19">
        <v>0</v>
      </c>
      <c r="T48" s="14">
        <v>0</v>
      </c>
      <c r="U48" s="15">
        <v>0</v>
      </c>
      <c r="V48" s="18">
        <v>0</v>
      </c>
      <c r="W48" s="19">
        <v>0</v>
      </c>
      <c r="X48" s="14">
        <v>0</v>
      </c>
      <c r="Y48" s="15">
        <v>0</v>
      </c>
      <c r="Z48" s="18">
        <v>0</v>
      </c>
      <c r="AA48" s="19">
        <v>0</v>
      </c>
      <c r="AB48" s="35">
        <f t="shared" si="68"/>
        <v>0</v>
      </c>
      <c r="AC48" s="484">
        <f t="shared" si="69"/>
        <v>0</v>
      </c>
      <c r="AD48" s="134">
        <f>C48+AB48-AC48</f>
        <v>0</v>
      </c>
      <c r="AE48" s="463">
        <f>IFERROR(+VLOOKUP(A48,'Base de Datos'!$A$1:$G$96,7,0),0)</f>
        <v>0</v>
      </c>
      <c r="AF48" s="40">
        <f>IFERROR(+VLOOKUP(A48,'Base de Datos'!$A$1:$G$96,6,0),0)</f>
        <v>0</v>
      </c>
      <c r="AG48" s="40">
        <f>IFERROR(+VLOOKUP(A48,'Base de Datos'!$A$1:$H$96,8,0),0)</f>
        <v>0</v>
      </c>
      <c r="AH48" s="40">
        <f t="shared" ref="AH48:AH106" si="72">+AI48-AG48</f>
        <v>0</v>
      </c>
      <c r="AI48" s="167">
        <f t="shared" si="70"/>
        <v>0</v>
      </c>
      <c r="AJ48" s="158">
        <f t="shared" ref="AJ48:AJ51" si="73">IFERROR(((AD48-AI48)/AD48),0)</f>
        <v>0</v>
      </c>
      <c r="AK48" s="40">
        <f>IFERROR(+VLOOKUP(A48,'Base de Datos'!$A$1:$M$96,10,0),0)</f>
        <v>0</v>
      </c>
      <c r="AL48" s="533">
        <f t="shared" si="71"/>
        <v>0</v>
      </c>
      <c r="AN48" s="217">
        <f>AD48+'[1]PPTO AL 31 DE JULIO  2016'!Z50</f>
        <v>0</v>
      </c>
      <c r="AO48" s="217">
        <f>AE48+'[1]PPTO AL 31 DE JULIO  2016'!AA50</f>
        <v>0</v>
      </c>
      <c r="AP48" s="217">
        <f>AF48+'[1]PPTO AL 31 DE JULIO  2016'!AB50</f>
        <v>0</v>
      </c>
      <c r="AQ48" s="224">
        <f>AI48+'[1]PPTO AL 31 DE JULIO  2016'!AC50</f>
        <v>0</v>
      </c>
      <c r="AR48" s="226" t="e">
        <f t="shared" si="66"/>
        <v>#DIV/0!</v>
      </c>
      <c r="AS48" s="226" t="e">
        <f t="shared" si="67"/>
        <v>#DIV/0!</v>
      </c>
      <c r="AT48" s="523"/>
      <c r="AU48" s="491"/>
      <c r="AV48" s="489">
        <f t="shared" si="1"/>
        <v>0</v>
      </c>
      <c r="AW48" s="486">
        <f t="shared" si="2"/>
        <v>0</v>
      </c>
    </row>
    <row r="49" spans="1:49" s="4" customFormat="1" ht="15.6" x14ac:dyDescent="0.55000000000000004">
      <c r="A49" s="566" t="s">
        <v>503</v>
      </c>
      <c r="B49" s="459" t="s">
        <v>50</v>
      </c>
      <c r="C49" s="568">
        <v>5000000</v>
      </c>
      <c r="D49" s="460">
        <v>0</v>
      </c>
      <c r="E49" s="5"/>
      <c r="F49" s="5"/>
      <c r="G49" s="5"/>
      <c r="H49" s="5"/>
      <c r="I49" s="38">
        <f t="shared" si="16"/>
        <v>5000000</v>
      </c>
      <c r="J49" s="548"/>
      <c r="K49" s="19"/>
      <c r="L49" s="14">
        <v>0</v>
      </c>
      <c r="M49" s="15">
        <v>0</v>
      </c>
      <c r="N49" s="18">
        <v>0</v>
      </c>
      <c r="O49" s="19"/>
      <c r="P49" s="14">
        <v>0</v>
      </c>
      <c r="Q49" s="15">
        <v>0</v>
      </c>
      <c r="R49" s="18">
        <v>0</v>
      </c>
      <c r="S49" s="19">
        <v>0</v>
      </c>
      <c r="T49" s="14">
        <v>0</v>
      </c>
      <c r="U49" s="15">
        <v>0</v>
      </c>
      <c r="V49" s="18">
        <v>0</v>
      </c>
      <c r="W49" s="19">
        <v>0</v>
      </c>
      <c r="X49" s="14">
        <v>0</v>
      </c>
      <c r="Y49" s="15">
        <v>0</v>
      </c>
      <c r="Z49" s="18">
        <v>0</v>
      </c>
      <c r="AA49" s="19">
        <v>0</v>
      </c>
      <c r="AB49" s="35">
        <f t="shared" si="68"/>
        <v>0</v>
      </c>
      <c r="AC49" s="484">
        <f t="shared" si="69"/>
        <v>0</v>
      </c>
      <c r="AD49" s="567">
        <f>I49+AB49-AC49</f>
        <v>5000000</v>
      </c>
      <c r="AE49" s="463">
        <f>IFERROR(+VLOOKUP(A49,'Base de Datos'!$A$1:$G$96,7,0),0)</f>
        <v>0</v>
      </c>
      <c r="AF49" s="40">
        <f>IFERROR(+VLOOKUP(A49,'Base de Datos'!$A$1:$G$96,6,0),0)</f>
        <v>1055711.26</v>
      </c>
      <c r="AG49" s="40">
        <f>IFERROR(+VLOOKUP(A49,'Base de Datos'!$A$1:$H$96,8,0),0)</f>
        <v>0</v>
      </c>
      <c r="AH49" s="40">
        <f>+AI49+AG49</f>
        <v>3944288.74</v>
      </c>
      <c r="AI49" s="167">
        <f t="shared" si="70"/>
        <v>3944288.74</v>
      </c>
      <c r="AJ49" s="158">
        <f t="shared" si="73"/>
        <v>0.21114225199999995</v>
      </c>
      <c r="AK49" s="40">
        <f>IFERROR(+VLOOKUP(A49,'Base de Datos'!$A$1:$M$96,10,0),0)</f>
        <v>194288.74</v>
      </c>
      <c r="AL49" s="533">
        <f t="shared" si="71"/>
        <v>0</v>
      </c>
      <c r="AN49" s="217">
        <f>AD49+'[1]PPTO AL 31 DE JULIO  2016'!Z51</f>
        <v>5000000</v>
      </c>
      <c r="AO49" s="217">
        <f>AE49+'[1]PPTO AL 31 DE JULIO  2016'!AA51</f>
        <v>0</v>
      </c>
      <c r="AP49" s="217">
        <f>AF49+'[1]PPTO AL 31 DE JULIO  2016'!AB51</f>
        <v>1055711.26</v>
      </c>
      <c r="AQ49" s="224">
        <f>AI49+'[1]PPTO AL 31 DE JULIO  2016'!AC51</f>
        <v>3944288.74</v>
      </c>
      <c r="AR49" s="226">
        <f t="shared" si="66"/>
        <v>0</v>
      </c>
      <c r="AS49" s="226">
        <f t="shared" si="67"/>
        <v>0.211142252</v>
      </c>
      <c r="AT49" s="523"/>
      <c r="AU49" s="483">
        <v>8947568.8900000006</v>
      </c>
      <c r="AV49" s="486">
        <f t="shared" si="1"/>
        <v>-5003280.1500000004</v>
      </c>
      <c r="AW49" s="486">
        <f t="shared" si="2"/>
        <v>-5003280.1500000004</v>
      </c>
    </row>
    <row r="50" spans="1:49" ht="16.8" hidden="1" x14ac:dyDescent="0.55000000000000004">
      <c r="A50" s="256">
        <v>10104</v>
      </c>
      <c r="B50" s="615" t="s">
        <v>51</v>
      </c>
      <c r="C50" s="460">
        <v>0</v>
      </c>
      <c r="D50" s="460">
        <v>0</v>
      </c>
      <c r="I50" s="38">
        <f t="shared" si="16"/>
        <v>0</v>
      </c>
      <c r="J50" s="461">
        <v>0</v>
      </c>
      <c r="K50" s="21">
        <v>0</v>
      </c>
      <c r="L50" s="14">
        <v>0</v>
      </c>
      <c r="M50" s="15">
        <v>0</v>
      </c>
      <c r="N50" s="18">
        <v>0</v>
      </c>
      <c r="O50" s="19">
        <v>0</v>
      </c>
      <c r="P50" s="14">
        <v>0</v>
      </c>
      <c r="Q50" s="15">
        <v>0</v>
      </c>
      <c r="R50" s="18">
        <v>0</v>
      </c>
      <c r="S50" s="19">
        <v>0</v>
      </c>
      <c r="T50" s="14">
        <v>0</v>
      </c>
      <c r="U50" s="15"/>
      <c r="V50" s="18">
        <v>0</v>
      </c>
      <c r="W50" s="19">
        <v>0</v>
      </c>
      <c r="X50" s="14">
        <v>0</v>
      </c>
      <c r="Y50" s="15">
        <v>0</v>
      </c>
      <c r="Z50" s="18">
        <v>0</v>
      </c>
      <c r="AA50" s="19">
        <v>0</v>
      </c>
      <c r="AB50" s="35">
        <f>J50+L50+N50+P50+R50+T50+V50+X50+Z50</f>
        <v>0</v>
      </c>
      <c r="AC50" s="484">
        <f>K50+M50+O50+Q50+S50+U50+W50+Y50+AA50</f>
        <v>0</v>
      </c>
      <c r="AD50" s="40">
        <f>I50+AB50-AC50</f>
        <v>0</v>
      </c>
      <c r="AE50" s="463">
        <f>IFERROR(+VLOOKUP(A50,'Base de Datos'!$A$1:$G$90,7,0),0)</f>
        <v>0</v>
      </c>
      <c r="AF50" s="40">
        <f>IFERROR(+VLOOKUP(A50,'Base de Datos'!$A$1:$G$90,6,0),0)</f>
        <v>0</v>
      </c>
      <c r="AG50" s="40">
        <f>IFERROR(+VLOOKUP(A50,'Base de Datos'!$A$1:$H$90,8,0),0)</f>
        <v>0</v>
      </c>
      <c r="AH50" s="40">
        <f t="shared" si="72"/>
        <v>0</v>
      </c>
      <c r="AI50" s="167">
        <f t="shared" si="70"/>
        <v>0</v>
      </c>
      <c r="AJ50" s="158">
        <f t="shared" si="73"/>
        <v>0</v>
      </c>
      <c r="AK50" s="40">
        <f>IFERROR(+VLOOKUP(A50,'Base de Datos'!$A$1:$M$75,11,0),0)</f>
        <v>0</v>
      </c>
      <c r="AL50" s="533">
        <f t="shared" si="71"/>
        <v>0</v>
      </c>
      <c r="AN50" s="217">
        <f>AD50+'[1]PPTO AL 31 DE JULIO  2016'!Z52</f>
        <v>0</v>
      </c>
      <c r="AO50" s="217">
        <f>AE50+'[1]PPTO AL 31 DE JULIO  2016'!AA52</f>
        <v>0</v>
      </c>
      <c r="AP50" s="217">
        <f>AF50+'[1]PPTO AL 31 DE JULIO  2016'!AB52</f>
        <v>0</v>
      </c>
      <c r="AQ50" s="224">
        <f>AI50+'[1]PPTO AL 31 DE JULIO  2016'!AC52</f>
        <v>0</v>
      </c>
      <c r="AR50" s="226" t="e">
        <f t="shared" si="66"/>
        <v>#DIV/0!</v>
      </c>
      <c r="AS50" s="226" t="e">
        <f t="shared" si="67"/>
        <v>#DIV/0!</v>
      </c>
      <c r="AT50" s="523"/>
      <c r="AU50" s="491"/>
      <c r="AV50" s="489">
        <f t="shared" si="1"/>
        <v>0</v>
      </c>
      <c r="AW50" s="486">
        <f t="shared" si="2"/>
        <v>0</v>
      </c>
    </row>
    <row r="51" spans="1:49" ht="16.8" hidden="1" x14ac:dyDescent="0.55000000000000004">
      <c r="A51" s="256" t="s">
        <v>505</v>
      </c>
      <c r="B51" s="615" t="s">
        <v>52</v>
      </c>
      <c r="C51" s="593"/>
      <c r="D51" s="460">
        <v>0</v>
      </c>
      <c r="I51" s="38">
        <f t="shared" si="16"/>
        <v>0</v>
      </c>
      <c r="J51" s="461">
        <v>0</v>
      </c>
      <c r="K51" s="21">
        <v>0</v>
      </c>
      <c r="L51" s="14">
        <v>0</v>
      </c>
      <c r="M51" s="15">
        <v>0</v>
      </c>
      <c r="N51" s="18">
        <v>0</v>
      </c>
      <c r="O51" s="19"/>
      <c r="P51" s="14">
        <v>0</v>
      </c>
      <c r="Q51" s="15">
        <v>0</v>
      </c>
      <c r="R51" s="18">
        <v>0</v>
      </c>
      <c r="S51" s="19"/>
      <c r="T51" s="14">
        <v>0</v>
      </c>
      <c r="U51" s="15">
        <v>0</v>
      </c>
      <c r="V51" s="18">
        <v>0</v>
      </c>
      <c r="W51" s="19">
        <v>0</v>
      </c>
      <c r="X51" s="14">
        <v>0</v>
      </c>
      <c r="Y51" s="15">
        <v>0</v>
      </c>
      <c r="Z51" s="18">
        <v>0</v>
      </c>
      <c r="AA51" s="19">
        <v>0</v>
      </c>
      <c r="AB51" s="35">
        <f>J51+L51+N51+P51+R51+T51+V51+X51+Z51</f>
        <v>0</v>
      </c>
      <c r="AC51" s="484">
        <f>K51+M51+O51+Q51+S51+U51+W51+Y51+AA51</f>
        <v>0</v>
      </c>
      <c r="AD51" s="40">
        <f>I51+AB51-AC51</f>
        <v>0</v>
      </c>
      <c r="AE51" s="463">
        <f>IFERROR(+VLOOKUP(A51,'Base de Datos'!$A$1:$G$90,7,0),0)</f>
        <v>0</v>
      </c>
      <c r="AF51" s="40">
        <f>IFERROR(+VLOOKUP(A51,'Base de Datos'!$A$1:$G$90,6,0),0)</f>
        <v>0</v>
      </c>
      <c r="AG51" s="40">
        <f>IFERROR(+VLOOKUP(A51,'Base de Datos'!$A$1:$H$90,8,0),0)</f>
        <v>0</v>
      </c>
      <c r="AH51" s="40">
        <f t="shared" ref="AH51:AH56" si="74">+AI51+AG51</f>
        <v>0</v>
      </c>
      <c r="AI51" s="167">
        <f t="shared" si="70"/>
        <v>0</v>
      </c>
      <c r="AJ51" s="158">
        <f t="shared" si="73"/>
        <v>0</v>
      </c>
      <c r="AK51" s="40">
        <f>IFERROR(+VLOOKUP(A51,'Base de Datos'!$A$1:$M$75,11,0),0)</f>
        <v>0</v>
      </c>
      <c r="AL51" s="533">
        <f t="shared" si="71"/>
        <v>0</v>
      </c>
      <c r="AN51" s="217">
        <f>AD51+'[1]PPTO AL 31 DE JULIO  2016'!Z53</f>
        <v>1105282</v>
      </c>
      <c r="AO51" s="217">
        <f>AE51+'[1]PPTO AL 31 DE JULIO  2016'!AA53</f>
        <v>0</v>
      </c>
      <c r="AP51" s="217">
        <f>AF51+'[1]PPTO AL 31 DE JULIO  2016'!AB53</f>
        <v>0</v>
      </c>
      <c r="AQ51" s="224">
        <f>AI51+'[1]PPTO AL 31 DE JULIO  2016'!AC53</f>
        <v>1105282</v>
      </c>
      <c r="AR51" s="226">
        <f t="shared" si="66"/>
        <v>0</v>
      </c>
      <c r="AS51" s="226">
        <f t="shared" si="67"/>
        <v>0</v>
      </c>
      <c r="AT51" s="523"/>
      <c r="AU51" s="491">
        <v>0</v>
      </c>
      <c r="AV51" s="489">
        <f t="shared" si="1"/>
        <v>0</v>
      </c>
      <c r="AW51" s="486">
        <f t="shared" si="2"/>
        <v>0</v>
      </c>
    </row>
    <row r="52" spans="1:49" s="23" customFormat="1" ht="16.8" x14ac:dyDescent="0.55000000000000004">
      <c r="A52" s="384">
        <v>102</v>
      </c>
      <c r="B52" s="385" t="s">
        <v>53</v>
      </c>
      <c r="C52" s="386">
        <f>SUM(C53:C57)</f>
        <v>138000000</v>
      </c>
      <c r="D52" s="386">
        <f>SUM(D53:D57)</f>
        <v>0</v>
      </c>
      <c r="E52" s="395">
        <f>SUM(E53:E57)</f>
        <v>0</v>
      </c>
      <c r="F52" s="395"/>
      <c r="G52" s="395"/>
      <c r="H52" s="395">
        <f>SUM(H53:H57)</f>
        <v>0</v>
      </c>
      <c r="I52" s="393">
        <f t="shared" si="16"/>
        <v>138000000</v>
      </c>
      <c r="J52" s="388">
        <f>SUM(J53:J57)</f>
        <v>0</v>
      </c>
      <c r="K52" s="389">
        <f t="shared" ref="K52:W52" si="75">SUM(K53:K57)</f>
        <v>0</v>
      </c>
      <c r="L52" s="390">
        <f t="shared" si="75"/>
        <v>0</v>
      </c>
      <c r="M52" s="391">
        <f t="shared" si="75"/>
        <v>0</v>
      </c>
      <c r="N52" s="390">
        <f t="shared" si="75"/>
        <v>0</v>
      </c>
      <c r="O52" s="391">
        <f t="shared" si="75"/>
        <v>0</v>
      </c>
      <c r="P52" s="390">
        <f t="shared" si="75"/>
        <v>0</v>
      </c>
      <c r="Q52" s="391">
        <f t="shared" si="75"/>
        <v>0</v>
      </c>
      <c r="R52" s="390">
        <f t="shared" si="75"/>
        <v>0</v>
      </c>
      <c r="S52" s="391">
        <f t="shared" si="75"/>
        <v>0</v>
      </c>
      <c r="T52" s="390">
        <f>SUM(T53:T57)</f>
        <v>0</v>
      </c>
      <c r="U52" s="391">
        <f>SUM(U53:U57)</f>
        <v>0</v>
      </c>
      <c r="V52" s="390">
        <f t="shared" si="75"/>
        <v>0</v>
      </c>
      <c r="W52" s="391">
        <f t="shared" si="75"/>
        <v>0</v>
      </c>
      <c r="X52" s="390">
        <f t="shared" ref="X52:AA52" si="76">SUM(X53:X57)</f>
        <v>0</v>
      </c>
      <c r="Y52" s="391">
        <f t="shared" si="76"/>
        <v>0</v>
      </c>
      <c r="Z52" s="390">
        <f t="shared" si="76"/>
        <v>0</v>
      </c>
      <c r="AA52" s="391">
        <f t="shared" si="76"/>
        <v>0</v>
      </c>
      <c r="AB52" s="392">
        <f t="shared" ref="AB52:AI52" si="77">SUM(AB53:AB57)</f>
        <v>0</v>
      </c>
      <c r="AC52" s="386">
        <f t="shared" si="77"/>
        <v>0</v>
      </c>
      <c r="AD52" s="393">
        <f t="shared" si="77"/>
        <v>138000000</v>
      </c>
      <c r="AE52" s="458">
        <f t="shared" si="77"/>
        <v>9615947.0299999993</v>
      </c>
      <c r="AF52" s="393">
        <f t="shared" si="77"/>
        <v>20556537.619999997</v>
      </c>
      <c r="AG52" s="393">
        <f t="shared" ref="AG52" si="78">SUM(AG53:AG57)</f>
        <v>0</v>
      </c>
      <c r="AH52" s="393">
        <f t="shared" si="74"/>
        <v>107827515.35000001</v>
      </c>
      <c r="AI52" s="393">
        <f t="shared" si="77"/>
        <v>107827515.35000001</v>
      </c>
      <c r="AJ52" s="396">
        <f t="shared" ref="AJ52" si="79">(AD52-AI52)/AD52</f>
        <v>0.21864119311594196</v>
      </c>
      <c r="AK52" s="393">
        <f t="shared" ref="AK52" si="80">SUM(AK53:AK57)</f>
        <v>4342515.3499999996</v>
      </c>
      <c r="AL52" s="533">
        <f t="shared" si="63"/>
        <v>6.9680775579710141E-2</v>
      </c>
      <c r="AN52" s="217">
        <f>AD52+'[1]PPTO AL 31 DE JULIO  2016'!Z54</f>
        <v>185800000</v>
      </c>
      <c r="AO52" s="217">
        <f>AE52+'[1]PPTO AL 31 DE JULIO  2016'!AA54</f>
        <v>26777538.030000001</v>
      </c>
      <c r="AP52" s="217">
        <f>AF52+'[1]PPTO AL 31 DE JULIO  2016'!AB54</f>
        <v>41219946.619999997</v>
      </c>
      <c r="AQ52" s="224">
        <f>AI52+'[1]PPTO AL 31 DE JULIO  2016'!AC54</f>
        <v>117802515.35000001</v>
      </c>
      <c r="AR52" s="226">
        <f t="shared" si="66"/>
        <v>0.14412022621097956</v>
      </c>
      <c r="AS52" s="226">
        <f t="shared" si="67"/>
        <v>0.36597139208826701</v>
      </c>
      <c r="AT52" s="523"/>
      <c r="AU52" s="490">
        <v>33155000</v>
      </c>
      <c r="AV52" s="489">
        <f t="shared" si="1"/>
        <v>74672515.350000009</v>
      </c>
      <c r="AW52" s="486">
        <f t="shared" si="2"/>
        <v>74672515.350000009</v>
      </c>
    </row>
    <row r="53" spans="1:49" s="4" customFormat="1" ht="15.6" x14ac:dyDescent="0.55000000000000004">
      <c r="A53" s="566" t="s">
        <v>506</v>
      </c>
      <c r="B53" s="459" t="s">
        <v>54</v>
      </c>
      <c r="C53" s="568">
        <v>42380000</v>
      </c>
      <c r="D53" s="460">
        <v>0</v>
      </c>
      <c r="E53" s="5"/>
      <c r="F53" s="5"/>
      <c r="G53" s="5"/>
      <c r="H53" s="5"/>
      <c r="I53" s="38">
        <f t="shared" si="16"/>
        <v>42380000</v>
      </c>
      <c r="J53" s="548">
        <v>0</v>
      </c>
      <c r="K53" s="19">
        <v>0</v>
      </c>
      <c r="L53" s="14"/>
      <c r="M53" s="15">
        <v>0</v>
      </c>
      <c r="N53" s="18"/>
      <c r="O53" s="19">
        <v>0</v>
      </c>
      <c r="P53" s="14">
        <v>0</v>
      </c>
      <c r="Q53" s="15">
        <v>0</v>
      </c>
      <c r="R53" s="18"/>
      <c r="S53" s="19">
        <v>0</v>
      </c>
      <c r="T53" s="14">
        <v>0</v>
      </c>
      <c r="U53" s="15">
        <v>0</v>
      </c>
      <c r="V53" s="18">
        <v>0</v>
      </c>
      <c r="W53" s="19"/>
      <c r="X53" s="14">
        <v>0</v>
      </c>
      <c r="Y53" s="15">
        <v>0</v>
      </c>
      <c r="Z53" s="18">
        <v>0</v>
      </c>
      <c r="AA53" s="19"/>
      <c r="AB53" s="35">
        <f t="shared" ref="AB53:AB56" si="81">J53+L53+N53+P53+R53+T53+V53+X53+Z53</f>
        <v>0</v>
      </c>
      <c r="AC53" s="699">
        <f t="shared" ref="AC53:AC56" si="82">K53+M53+O53+Q53+S53+U53+W53+Y53+AA53</f>
        <v>0</v>
      </c>
      <c r="AD53" s="567">
        <f>C53+AB53-AC53</f>
        <v>42380000</v>
      </c>
      <c r="AE53" s="463">
        <f>IFERROR(+VLOOKUP(A53,'Base de Datos'!$A$1:$G$96,7,0),0)</f>
        <v>5179944.58</v>
      </c>
      <c r="AF53" s="40">
        <f>IFERROR(+VLOOKUP(A53,'Base de Datos'!$A$1:$G$96,6,0),0)</f>
        <v>3844466.76</v>
      </c>
      <c r="AG53" s="40">
        <f>IFERROR(+VLOOKUP(A53,'Base de Datos'!$A$1:$H$96,8,0),0)</f>
        <v>0</v>
      </c>
      <c r="AH53" s="40">
        <f t="shared" si="74"/>
        <v>33355588.660000004</v>
      </c>
      <c r="AI53" s="167">
        <f t="shared" si="70"/>
        <v>33355588.660000004</v>
      </c>
      <c r="AJ53" s="158">
        <f t="shared" ref="AJ53:AJ56" si="83">IFERROR(((AD53-AI53)/AD53),0)</f>
        <v>0.21294033364794707</v>
      </c>
      <c r="AK53" s="40">
        <f>IFERROR(+VLOOKUP(A53,'Base de Datos'!$A$1:$M$96,10,0),0)</f>
        <v>1570588.66</v>
      </c>
      <c r="AL53" s="533">
        <f>IFERROR(+(AE53/AD53),0)</f>
        <v>0.1222261580934403</v>
      </c>
      <c r="AN53" s="217">
        <f>AD53+'[1]PPTO AL 31 DE JULIO  2016'!Z55</f>
        <v>46680000</v>
      </c>
      <c r="AO53" s="217">
        <f>AE53+'[1]PPTO AL 31 DE JULIO  2016'!AA55</f>
        <v>6886325.5800000001</v>
      </c>
      <c r="AP53" s="217">
        <f>AF53+'[1]PPTO AL 31 DE JULIO  2016'!AB55</f>
        <v>6213085.7599999998</v>
      </c>
      <c r="AQ53" s="224">
        <f>AI53+'[1]PPTO AL 31 DE JULIO  2016'!AC55</f>
        <v>33580588.660000004</v>
      </c>
      <c r="AR53" s="226">
        <f t="shared" si="66"/>
        <v>0.14752197043701801</v>
      </c>
      <c r="AS53" s="226">
        <f t="shared" si="67"/>
        <v>0.28062149400171377</v>
      </c>
      <c r="AT53" s="523"/>
      <c r="AU53" s="483">
        <v>5004500</v>
      </c>
      <c r="AV53" s="486">
        <f t="shared" si="1"/>
        <v>28351088.660000004</v>
      </c>
      <c r="AW53" s="486">
        <f t="shared" si="2"/>
        <v>28351088.660000004</v>
      </c>
    </row>
    <row r="54" spans="1:49" s="4" customFormat="1" ht="15.6" x14ac:dyDescent="0.55000000000000004">
      <c r="A54" s="566" t="s">
        <v>507</v>
      </c>
      <c r="B54" s="459" t="s">
        <v>55</v>
      </c>
      <c r="C54" s="568">
        <v>35800000</v>
      </c>
      <c r="D54" s="460">
        <v>0</v>
      </c>
      <c r="E54" s="5"/>
      <c r="F54" s="5"/>
      <c r="G54" s="5"/>
      <c r="H54" s="5"/>
      <c r="I54" s="38">
        <f t="shared" si="16"/>
        <v>35800000</v>
      </c>
      <c r="J54" s="548">
        <v>0</v>
      </c>
      <c r="K54" s="19">
        <v>0</v>
      </c>
      <c r="L54" s="14"/>
      <c r="M54" s="15">
        <v>0</v>
      </c>
      <c r="N54" s="18">
        <v>0</v>
      </c>
      <c r="O54" s="19">
        <v>0</v>
      </c>
      <c r="P54" s="14">
        <v>0</v>
      </c>
      <c r="Q54" s="15">
        <v>0</v>
      </c>
      <c r="R54" s="18">
        <v>0</v>
      </c>
      <c r="S54" s="19">
        <v>0</v>
      </c>
      <c r="T54" s="14">
        <v>0</v>
      </c>
      <c r="U54" s="15">
        <v>0</v>
      </c>
      <c r="V54" s="18">
        <v>0</v>
      </c>
      <c r="W54" s="19">
        <v>0</v>
      </c>
      <c r="X54" s="14">
        <v>0</v>
      </c>
      <c r="Y54" s="15">
        <v>0</v>
      </c>
      <c r="Z54" s="18">
        <v>0</v>
      </c>
      <c r="AA54" s="19">
        <v>0</v>
      </c>
      <c r="AB54" s="35">
        <f t="shared" si="81"/>
        <v>0</v>
      </c>
      <c r="AC54" s="484">
        <f t="shared" si="82"/>
        <v>0</v>
      </c>
      <c r="AD54" s="567">
        <f>C54+AB54-AC54</f>
        <v>35800000</v>
      </c>
      <c r="AE54" s="463">
        <f>IFERROR(+VLOOKUP(A54,'Base de Datos'!$A$1:$G$96,7,0),0)</f>
        <v>3801058.55</v>
      </c>
      <c r="AF54" s="40">
        <f>IFERROR(+VLOOKUP(A54,'Base de Datos'!$A$1:$G$96,6,0),0)</f>
        <v>3200127.1</v>
      </c>
      <c r="AG54" s="40">
        <f>IFERROR(+VLOOKUP(A54,'Base de Datos'!$A$1:$H$96,8,0),0)</f>
        <v>0</v>
      </c>
      <c r="AH54" s="40">
        <f t="shared" si="74"/>
        <v>28798814.349999998</v>
      </c>
      <c r="AI54" s="167">
        <f t="shared" si="70"/>
        <v>28798814.349999998</v>
      </c>
      <c r="AJ54" s="158">
        <f t="shared" si="83"/>
        <v>0.19556384497206711</v>
      </c>
      <c r="AK54" s="40">
        <f>IFERROR(+VLOOKUP(A54,'Base de Datos'!$A$1:$M$96,10,0),0)</f>
        <v>948814.35</v>
      </c>
      <c r="AL54" s="533">
        <f t="shared" ref="AL54:AL56" si="84">IFERROR(+(AE54/AD54),0)</f>
        <v>0.10617481983240223</v>
      </c>
      <c r="AN54" s="217">
        <f>AD54+'[1]PPTO AL 31 DE JULIO  2016'!Z56</f>
        <v>50800000</v>
      </c>
      <c r="AO54" s="217">
        <f>AE54+'[1]PPTO AL 31 DE JULIO  2016'!AA56</f>
        <v>13427848.550000001</v>
      </c>
      <c r="AP54" s="217">
        <f>AF54+'[1]PPTO AL 31 DE JULIO  2016'!AB56</f>
        <v>8573337.0999999996</v>
      </c>
      <c r="AQ54" s="224">
        <f>AI54+'[1]PPTO AL 31 DE JULIO  2016'!AC56</f>
        <v>28798814.349999998</v>
      </c>
      <c r="AR54" s="226">
        <f t="shared" si="66"/>
        <v>0.26432772736220472</v>
      </c>
      <c r="AS54" s="226">
        <f t="shared" si="67"/>
        <v>0.43309420570866136</v>
      </c>
      <c r="AT54" s="523"/>
      <c r="AU54" s="483">
        <v>8358000</v>
      </c>
      <c r="AV54" s="486">
        <f t="shared" si="1"/>
        <v>20440814.349999998</v>
      </c>
      <c r="AW54" s="486">
        <f t="shared" si="2"/>
        <v>20440814.349999998</v>
      </c>
    </row>
    <row r="55" spans="1:49" s="4" customFormat="1" ht="15.6" x14ac:dyDescent="0.55000000000000004">
      <c r="A55" s="566" t="s">
        <v>508</v>
      </c>
      <c r="B55" s="459" t="s">
        <v>56</v>
      </c>
      <c r="C55" s="568">
        <v>20000</v>
      </c>
      <c r="D55" s="460">
        <v>0</v>
      </c>
      <c r="E55" s="5"/>
      <c r="F55" s="5"/>
      <c r="G55" s="5"/>
      <c r="H55" s="5"/>
      <c r="I55" s="38">
        <f t="shared" si="16"/>
        <v>20000</v>
      </c>
      <c r="J55" s="548">
        <v>0</v>
      </c>
      <c r="K55" s="19">
        <v>0</v>
      </c>
      <c r="L55" s="14"/>
      <c r="M55" s="15">
        <v>0</v>
      </c>
      <c r="N55" s="18">
        <v>0</v>
      </c>
      <c r="O55" s="19">
        <v>0</v>
      </c>
      <c r="P55" s="14">
        <v>0</v>
      </c>
      <c r="Q55" s="15">
        <v>0</v>
      </c>
      <c r="R55" s="18">
        <v>0</v>
      </c>
      <c r="S55" s="19">
        <v>0</v>
      </c>
      <c r="T55" s="14">
        <v>0</v>
      </c>
      <c r="U55" s="15">
        <v>0</v>
      </c>
      <c r="V55" s="18">
        <v>0</v>
      </c>
      <c r="W55" s="19">
        <v>0</v>
      </c>
      <c r="X55" s="14">
        <v>0</v>
      </c>
      <c r="Y55" s="15">
        <v>0</v>
      </c>
      <c r="Z55" s="18">
        <v>0</v>
      </c>
      <c r="AA55" s="19">
        <v>0</v>
      </c>
      <c r="AB55" s="35">
        <f t="shared" si="81"/>
        <v>0</v>
      </c>
      <c r="AC55" s="484">
        <f t="shared" si="82"/>
        <v>0</v>
      </c>
      <c r="AD55" s="567">
        <f>C55+AB55-AC55</f>
        <v>20000</v>
      </c>
      <c r="AE55" s="463">
        <f>IFERROR(+VLOOKUP(A55,'Base de Datos'!$A$1:$G$96,7,0),0)</f>
        <v>19662</v>
      </c>
      <c r="AF55" s="40">
        <f>IFERROR(+VLOOKUP(A55,'Base de Datos'!$A$1:$G$96,6,0),0)</f>
        <v>0</v>
      </c>
      <c r="AG55" s="40">
        <f>IFERROR(+VLOOKUP(A55,'Base de Datos'!$A$1:$H$96,8,0),0)</f>
        <v>0</v>
      </c>
      <c r="AH55" s="40">
        <f t="shared" si="74"/>
        <v>338</v>
      </c>
      <c r="AI55" s="167">
        <f t="shared" si="70"/>
        <v>338</v>
      </c>
      <c r="AJ55" s="158">
        <f t="shared" si="83"/>
        <v>0.98309999999999997</v>
      </c>
      <c r="AK55" s="40">
        <f>IFERROR(+VLOOKUP(A55,'Base de Datos'!$A$1:$M$96,10,0),0)</f>
        <v>338</v>
      </c>
      <c r="AL55" s="533">
        <f t="shared" si="84"/>
        <v>0.98309999999999997</v>
      </c>
      <c r="AN55" s="217">
        <f>AD55+'[1]PPTO AL 31 DE JULIO  2016'!Z57</f>
        <v>1020000</v>
      </c>
      <c r="AO55" s="217">
        <f>AE55+'[1]PPTO AL 31 DE JULIO  2016'!AA57</f>
        <v>19662</v>
      </c>
      <c r="AP55" s="217">
        <f>AF55+'[1]PPTO AL 31 DE JULIO  2016'!AB57</f>
        <v>0</v>
      </c>
      <c r="AQ55" s="224">
        <f>AI55+'[1]PPTO AL 31 DE JULIO  2016'!AC57</f>
        <v>1000338</v>
      </c>
      <c r="AR55" s="226">
        <f t="shared" si="66"/>
        <v>1.9276470588235294E-2</v>
      </c>
      <c r="AS55" s="226">
        <f t="shared" si="67"/>
        <v>1.9276470588235294E-2</v>
      </c>
      <c r="AT55" s="523"/>
      <c r="AU55" s="483">
        <v>0</v>
      </c>
      <c r="AV55" s="486">
        <f t="shared" si="1"/>
        <v>338</v>
      </c>
      <c r="AW55" s="486">
        <f t="shared" si="2"/>
        <v>338</v>
      </c>
    </row>
    <row r="56" spans="1:49" s="4" customFormat="1" ht="15.6" x14ac:dyDescent="0.55000000000000004">
      <c r="A56" s="566" t="s">
        <v>509</v>
      </c>
      <c r="B56" s="459" t="s">
        <v>57</v>
      </c>
      <c r="C56" s="568">
        <v>59800000</v>
      </c>
      <c r="D56" s="460">
        <v>0</v>
      </c>
      <c r="E56" s="5"/>
      <c r="F56" s="5"/>
      <c r="G56" s="5"/>
      <c r="H56" s="5"/>
      <c r="I56" s="38">
        <f t="shared" si="16"/>
        <v>59800000</v>
      </c>
      <c r="J56" s="548">
        <v>0</v>
      </c>
      <c r="K56" s="19">
        <v>0</v>
      </c>
      <c r="L56" s="14"/>
      <c r="M56" s="15">
        <v>0</v>
      </c>
      <c r="N56" s="18"/>
      <c r="O56" s="19">
        <v>0</v>
      </c>
      <c r="P56" s="14">
        <v>0</v>
      </c>
      <c r="Q56" s="15">
        <v>0</v>
      </c>
      <c r="R56" s="18"/>
      <c r="S56" s="19">
        <v>0</v>
      </c>
      <c r="T56" s="14">
        <v>0</v>
      </c>
      <c r="U56" s="15"/>
      <c r="V56" s="18"/>
      <c r="W56" s="19">
        <v>0</v>
      </c>
      <c r="X56" s="14"/>
      <c r="Y56" s="15">
        <v>0</v>
      </c>
      <c r="Z56" s="18"/>
      <c r="AA56" s="19">
        <v>0</v>
      </c>
      <c r="AB56" s="35">
        <f t="shared" si="81"/>
        <v>0</v>
      </c>
      <c r="AC56" s="484">
        <f t="shared" si="82"/>
        <v>0</v>
      </c>
      <c r="AD56" s="567">
        <f>C56+AB56-AC56</f>
        <v>59800000</v>
      </c>
      <c r="AE56" s="463">
        <f>IFERROR(+VLOOKUP(A56,'Base de Datos'!$A$1:$G$96,7,0),0)</f>
        <v>615281.9</v>
      </c>
      <c r="AF56" s="40">
        <f>IFERROR(+VLOOKUP(A56,'Base de Datos'!$A$1:$G$96,6,0),0)</f>
        <v>13511943.76</v>
      </c>
      <c r="AG56" s="40">
        <f>IFERROR(+VLOOKUP(A56,'Base de Datos'!$A$1:$H$96,8,0),0)</f>
        <v>0</v>
      </c>
      <c r="AH56" s="40">
        <f t="shared" si="74"/>
        <v>45672774.340000004</v>
      </c>
      <c r="AI56" s="167">
        <f t="shared" si="70"/>
        <v>45672774.340000004</v>
      </c>
      <c r="AJ56" s="158">
        <f t="shared" si="83"/>
        <v>0.23624123177257519</v>
      </c>
      <c r="AK56" s="40">
        <f>IFERROR(+VLOOKUP(A56,'Base de Datos'!$A$1:$M$96,10,0),0)</f>
        <v>1822774.34</v>
      </c>
      <c r="AL56" s="533">
        <f t="shared" si="84"/>
        <v>1.0288994983277592E-2</v>
      </c>
      <c r="AN56" s="217">
        <f>AD56+'[1]PPTO AL 31 DE JULIO  2016'!Z58</f>
        <v>86800000</v>
      </c>
      <c r="AO56" s="217">
        <f>AE56+'[1]PPTO AL 31 DE JULIO  2016'!AA58</f>
        <v>6443701.9000000004</v>
      </c>
      <c r="AP56" s="217">
        <f>AF56+'[1]PPTO AL 31 DE JULIO  2016'!AB58</f>
        <v>26433523.759999998</v>
      </c>
      <c r="AQ56" s="224">
        <f>AI56+'[1]PPTO AL 31 DE JULIO  2016'!AC58</f>
        <v>53922774.340000004</v>
      </c>
      <c r="AR56" s="226">
        <f t="shared" si="66"/>
        <v>7.4236197004608304E-2</v>
      </c>
      <c r="AS56" s="226">
        <f t="shared" si="67"/>
        <v>0.378769880875576</v>
      </c>
      <c r="AT56" s="523"/>
      <c r="AU56" s="483">
        <v>19792500</v>
      </c>
      <c r="AV56" s="486">
        <f t="shared" si="1"/>
        <v>25880274.340000004</v>
      </c>
      <c r="AW56" s="486">
        <f t="shared" si="2"/>
        <v>25880274.340000004</v>
      </c>
    </row>
    <row r="57" spans="1:49" ht="16.8" hidden="1" x14ac:dyDescent="0.55000000000000004">
      <c r="A57" s="256">
        <v>10299</v>
      </c>
      <c r="B57" s="615" t="s">
        <v>58</v>
      </c>
      <c r="C57" s="468">
        <v>0</v>
      </c>
      <c r="D57" s="460">
        <v>0</v>
      </c>
      <c r="I57" s="38">
        <f t="shared" si="16"/>
        <v>0</v>
      </c>
      <c r="J57" s="461">
        <v>0</v>
      </c>
      <c r="K57" s="21">
        <v>0</v>
      </c>
      <c r="L57" s="14">
        <v>0</v>
      </c>
      <c r="M57" s="15">
        <v>0</v>
      </c>
      <c r="N57" s="18">
        <v>0</v>
      </c>
      <c r="O57" s="19">
        <v>0</v>
      </c>
      <c r="P57" s="14">
        <v>0</v>
      </c>
      <c r="Q57" s="15">
        <v>0</v>
      </c>
      <c r="R57" s="18">
        <v>0</v>
      </c>
      <c r="S57" s="19">
        <v>0</v>
      </c>
      <c r="T57" s="14">
        <v>0</v>
      </c>
      <c r="U57" s="15">
        <v>0</v>
      </c>
      <c r="V57" s="18">
        <v>0</v>
      </c>
      <c r="W57" s="19">
        <v>0</v>
      </c>
      <c r="X57" s="14">
        <v>0</v>
      </c>
      <c r="Y57" s="15">
        <v>0</v>
      </c>
      <c r="Z57" s="18">
        <v>0</v>
      </c>
      <c r="AA57" s="19">
        <v>0</v>
      </c>
      <c r="AB57" s="35">
        <f>J57+L57+N57+P57+R57+W57</f>
        <v>0</v>
      </c>
      <c r="AC57" s="462">
        <f>K57+M57+O57+Q57+S57+V57</f>
        <v>0</v>
      </c>
      <c r="AD57" s="40">
        <f>I57+AB57-AC57</f>
        <v>0</v>
      </c>
      <c r="AE57" s="463">
        <v>0</v>
      </c>
      <c r="AF57" s="40">
        <v>0</v>
      </c>
      <c r="AG57" s="40"/>
      <c r="AH57" s="40">
        <f t="shared" si="72"/>
        <v>0</v>
      </c>
      <c r="AI57" s="167">
        <f t="shared" si="70"/>
        <v>0</v>
      </c>
      <c r="AJ57" s="158">
        <v>0</v>
      </c>
      <c r="AK57" s="40">
        <v>0</v>
      </c>
      <c r="AL57" s="533" t="e">
        <f t="shared" si="63"/>
        <v>#DIV/0!</v>
      </c>
      <c r="AN57" s="217">
        <f>AD57+'[1]PPTO AL 31 DE JULIO  2016'!Z59</f>
        <v>500000</v>
      </c>
      <c r="AO57" s="217">
        <f>AE57+'[1]PPTO AL 31 DE JULIO  2016'!AA59</f>
        <v>0</v>
      </c>
      <c r="AP57" s="217">
        <f>AF57+'[1]PPTO AL 31 DE JULIO  2016'!AB59</f>
        <v>0</v>
      </c>
      <c r="AQ57" s="224">
        <f>AI57+'[1]PPTO AL 31 DE JULIO  2016'!AC59</f>
        <v>500000</v>
      </c>
      <c r="AR57" s="226">
        <f t="shared" si="66"/>
        <v>0</v>
      </c>
      <c r="AS57" s="226">
        <f t="shared" si="67"/>
        <v>0</v>
      </c>
      <c r="AT57" s="523"/>
      <c r="AU57" s="491"/>
      <c r="AV57" s="489">
        <f t="shared" si="1"/>
        <v>0</v>
      </c>
      <c r="AW57" s="486">
        <f t="shared" si="2"/>
        <v>0</v>
      </c>
    </row>
    <row r="58" spans="1:49" s="23" customFormat="1" ht="16.8" x14ac:dyDescent="0.55000000000000004">
      <c r="A58" s="384">
        <v>103</v>
      </c>
      <c r="B58" s="385" t="s">
        <v>59</v>
      </c>
      <c r="C58" s="386">
        <f>SUM(C59:C65)</f>
        <v>186239500</v>
      </c>
      <c r="D58" s="386">
        <f>SUM(D59:D65)</f>
        <v>0</v>
      </c>
      <c r="E58" s="395">
        <f>SUM(E59:E65)</f>
        <v>0</v>
      </c>
      <c r="F58" s="395"/>
      <c r="G58" s="395"/>
      <c r="H58" s="395">
        <f>SUM(H59:H65)</f>
        <v>0</v>
      </c>
      <c r="I58" s="393">
        <f t="shared" si="16"/>
        <v>186239500</v>
      </c>
      <c r="J58" s="389">
        <f t="shared" ref="J58:W58" si="85">SUM(J59:J65)</f>
        <v>0</v>
      </c>
      <c r="K58" s="389">
        <f t="shared" si="85"/>
        <v>0</v>
      </c>
      <c r="L58" s="390">
        <f t="shared" si="85"/>
        <v>0</v>
      </c>
      <c r="M58" s="391">
        <f t="shared" si="85"/>
        <v>0</v>
      </c>
      <c r="N58" s="390">
        <f t="shared" si="85"/>
        <v>0</v>
      </c>
      <c r="O58" s="391">
        <f t="shared" si="85"/>
        <v>0</v>
      </c>
      <c r="P58" s="390">
        <f t="shared" si="85"/>
        <v>0</v>
      </c>
      <c r="Q58" s="391">
        <f t="shared" si="85"/>
        <v>0</v>
      </c>
      <c r="R58" s="390">
        <f t="shared" si="85"/>
        <v>0</v>
      </c>
      <c r="S58" s="391">
        <f t="shared" si="85"/>
        <v>0</v>
      </c>
      <c r="T58" s="390">
        <f>SUM(T59:T65)</f>
        <v>0</v>
      </c>
      <c r="U58" s="391">
        <f>SUM(U59:U65)</f>
        <v>0</v>
      </c>
      <c r="V58" s="390">
        <f t="shared" si="85"/>
        <v>0</v>
      </c>
      <c r="W58" s="391">
        <f t="shared" si="85"/>
        <v>0</v>
      </c>
      <c r="X58" s="390">
        <f t="shared" ref="X58:AA58" si="86">SUM(X59:X65)</f>
        <v>0</v>
      </c>
      <c r="Y58" s="391">
        <f t="shared" si="86"/>
        <v>0</v>
      </c>
      <c r="Z58" s="390">
        <f t="shared" si="86"/>
        <v>0</v>
      </c>
      <c r="AA58" s="391">
        <f t="shared" si="86"/>
        <v>0</v>
      </c>
      <c r="AB58" s="392">
        <f t="shared" ref="AB58:AI58" si="87">SUM(AB59:AB65)</f>
        <v>0</v>
      </c>
      <c r="AC58" s="386">
        <f t="shared" si="87"/>
        <v>0</v>
      </c>
      <c r="AD58" s="393">
        <f t="shared" si="87"/>
        <v>186239500</v>
      </c>
      <c r="AE58" s="458">
        <f t="shared" si="87"/>
        <v>4392979.6399999997</v>
      </c>
      <c r="AF58" s="393">
        <f t="shared" si="87"/>
        <v>10731104.68</v>
      </c>
      <c r="AG58" s="393">
        <f t="shared" ref="AG58" si="88">SUM(AG59:AG65)</f>
        <v>0</v>
      </c>
      <c r="AH58" s="393">
        <f>+AI58+AG58</f>
        <v>171115415.68000001</v>
      </c>
      <c r="AI58" s="393">
        <f t="shared" si="87"/>
        <v>171115415.68000001</v>
      </c>
      <c r="AJ58" s="396">
        <f>(AD58-AI58)/AD58</f>
        <v>8.1207715441675862E-2</v>
      </c>
      <c r="AK58" s="393">
        <f t="shared" ref="AK58" si="89">SUM(AK59:AK65)</f>
        <v>54122626.960000001</v>
      </c>
      <c r="AL58" s="533">
        <f t="shared" si="63"/>
        <v>2.3587797647652616E-2</v>
      </c>
      <c r="AN58" s="217">
        <f>AD58+'[1]PPTO AL 31 DE JULIO  2016'!Z60</f>
        <v>213733400</v>
      </c>
      <c r="AO58" s="217">
        <f>AE58+'[1]PPTO AL 31 DE JULIO  2016'!AA60</f>
        <v>5327199.6399999997</v>
      </c>
      <c r="AP58" s="217">
        <f>AF58+'[1]PPTO AL 31 DE JULIO  2016'!AB60</f>
        <v>16645884.68</v>
      </c>
      <c r="AQ58" s="224">
        <f>AI58+'[1]PPTO AL 31 DE JULIO  2016'!AC60</f>
        <v>191760315.68000001</v>
      </c>
      <c r="AR58" s="226">
        <f t="shared" si="66"/>
        <v>2.4924507072829984E-2</v>
      </c>
      <c r="AS58" s="226">
        <f t="shared" si="67"/>
        <v>0.10280603929942629</v>
      </c>
      <c r="AT58" s="523"/>
      <c r="AU58" s="483">
        <v>20202600.359999999</v>
      </c>
      <c r="AV58" s="489">
        <f t="shared" si="1"/>
        <v>150912815.31999999</v>
      </c>
      <c r="AW58" s="486">
        <f t="shared" si="2"/>
        <v>150912815.31999999</v>
      </c>
    </row>
    <row r="59" spans="1:49" s="4" customFormat="1" ht="15.6" x14ac:dyDescent="0.55000000000000004">
      <c r="A59" s="566" t="s">
        <v>510</v>
      </c>
      <c r="B59" s="459" t="s">
        <v>60</v>
      </c>
      <c r="C59" s="568">
        <v>3500000</v>
      </c>
      <c r="D59" s="460">
        <v>0</v>
      </c>
      <c r="E59" s="5"/>
      <c r="F59" s="5"/>
      <c r="G59" s="5"/>
      <c r="H59" s="5"/>
      <c r="I59" s="38">
        <f t="shared" si="16"/>
        <v>3500000</v>
      </c>
      <c r="J59" s="548">
        <v>0</v>
      </c>
      <c r="K59" s="19">
        <v>0</v>
      </c>
      <c r="L59" s="14"/>
      <c r="M59" s="15">
        <v>0</v>
      </c>
      <c r="N59" s="18">
        <v>0</v>
      </c>
      <c r="O59" s="19">
        <v>0</v>
      </c>
      <c r="P59" s="14">
        <v>0</v>
      </c>
      <c r="Q59" s="15">
        <v>0</v>
      </c>
      <c r="R59" s="18">
        <v>0</v>
      </c>
      <c r="S59" s="19">
        <v>0</v>
      </c>
      <c r="T59" s="14"/>
      <c r="U59" s="15">
        <v>0</v>
      </c>
      <c r="V59" s="18">
        <v>0</v>
      </c>
      <c r="W59" s="19"/>
      <c r="X59" s="14"/>
      <c r="Y59" s="15">
        <v>0</v>
      </c>
      <c r="Z59" s="18">
        <v>0</v>
      </c>
      <c r="AA59" s="19"/>
      <c r="AB59" s="35">
        <f t="shared" ref="AB59:AB65" si="90">J59+L59+N59+P59+R59+T59+V59+X59+Z59</f>
        <v>0</v>
      </c>
      <c r="AC59" s="484">
        <f t="shared" ref="AC59:AC65" si="91">K59+M59+O59+Q59+S59+U59+W59+Y59+AA59</f>
        <v>0</v>
      </c>
      <c r="AD59" s="567">
        <f t="shared" ref="AD59:AD65" si="92">C59+AB59-AC59</f>
        <v>3500000</v>
      </c>
      <c r="AE59" s="463">
        <f>IFERROR(+VLOOKUP(A59,'Base de Datos'!$A$1:$G$96,7,0),0)</f>
        <v>767236.1</v>
      </c>
      <c r="AF59" s="40">
        <f>IFERROR(+VLOOKUP(A59,'Base de Datos'!$A$1:$G$96,6,0),0)</f>
        <v>1265147.3</v>
      </c>
      <c r="AG59" s="40">
        <f>IFERROR(+VLOOKUP(A59,'Base de Datos'!$A$1:$H$96,8,0),0)</f>
        <v>0</v>
      </c>
      <c r="AH59" s="40">
        <f>+AI59+AG59</f>
        <v>1467616.5999999999</v>
      </c>
      <c r="AI59" s="167">
        <f t="shared" si="70"/>
        <v>1467616.5999999999</v>
      </c>
      <c r="AJ59" s="158">
        <f t="shared" ref="AJ59:AJ65" si="93">IFERROR(((AD59-AI59)/AD59),0)</f>
        <v>0.58068097142857145</v>
      </c>
      <c r="AK59" s="40">
        <f>IFERROR(+VLOOKUP(A59,'Base de Datos'!$A$1:$M$96,10,0),0)</f>
        <v>1616.6</v>
      </c>
      <c r="AL59" s="533">
        <f t="shared" ref="AL59:AL65" si="94">IFERROR(+(AE59/AD59),0)</f>
        <v>0.21921031428571428</v>
      </c>
      <c r="AN59" s="217">
        <f>AD59+'[1]PPTO AL 31 DE JULIO  2016'!Z61</f>
        <v>16100000</v>
      </c>
      <c r="AO59" s="217">
        <f>AE59+'[1]PPTO AL 31 DE JULIO  2016'!AA61</f>
        <v>1552456.1</v>
      </c>
      <c r="AP59" s="217">
        <f>AF59+'[1]PPTO AL 31 DE JULIO  2016'!AB61</f>
        <v>6479927.2999999998</v>
      </c>
      <c r="AQ59" s="224">
        <f>AI59+'[1]PPTO AL 31 DE JULIO  2016'!AC61</f>
        <v>8067616.5999999996</v>
      </c>
      <c r="AR59" s="226">
        <f t="shared" si="66"/>
        <v>9.6425844720496895E-2</v>
      </c>
      <c r="AS59" s="226">
        <f t="shared" si="67"/>
        <v>0.49890580124223605</v>
      </c>
      <c r="AT59" s="523"/>
      <c r="AU59" s="483">
        <v>14297.23</v>
      </c>
      <c r="AV59" s="486">
        <f t="shared" si="1"/>
        <v>1453319.3699999999</v>
      </c>
      <c r="AW59" s="486"/>
    </row>
    <row r="60" spans="1:49" s="4" customFormat="1" ht="15.6" x14ac:dyDescent="0.55000000000000004">
      <c r="A60" s="566" t="s">
        <v>511</v>
      </c>
      <c r="B60" s="459" t="s">
        <v>61</v>
      </c>
      <c r="C60" s="568">
        <v>2000000</v>
      </c>
      <c r="D60" s="460">
        <v>0</v>
      </c>
      <c r="E60" s="5"/>
      <c r="F60" s="5"/>
      <c r="G60" s="5"/>
      <c r="H60" s="5"/>
      <c r="I60" s="38">
        <f t="shared" si="16"/>
        <v>2000000</v>
      </c>
      <c r="J60" s="548">
        <v>0</v>
      </c>
      <c r="K60" s="19">
        <v>0</v>
      </c>
      <c r="L60" s="14">
        <v>0</v>
      </c>
      <c r="M60" s="15">
        <v>0</v>
      </c>
      <c r="N60" s="18"/>
      <c r="O60" s="19">
        <v>0</v>
      </c>
      <c r="P60" s="14">
        <v>0</v>
      </c>
      <c r="Q60" s="15">
        <v>0</v>
      </c>
      <c r="R60" s="18">
        <v>0</v>
      </c>
      <c r="S60" s="19"/>
      <c r="T60" s="14">
        <v>0</v>
      </c>
      <c r="U60" s="15">
        <v>0</v>
      </c>
      <c r="V60" s="18">
        <v>0</v>
      </c>
      <c r="W60" s="19">
        <v>0</v>
      </c>
      <c r="X60" s="14">
        <v>0</v>
      </c>
      <c r="Y60" s="15">
        <v>0</v>
      </c>
      <c r="Z60" s="18">
        <v>0</v>
      </c>
      <c r="AA60" s="19">
        <v>0</v>
      </c>
      <c r="AB60" s="35">
        <f t="shared" si="90"/>
        <v>0</v>
      </c>
      <c r="AC60" s="484">
        <f t="shared" si="91"/>
        <v>0</v>
      </c>
      <c r="AD60" s="567">
        <f t="shared" si="92"/>
        <v>2000000</v>
      </c>
      <c r="AE60" s="463">
        <f>IFERROR(+VLOOKUP(A60,'Base de Datos'!$A$1:$G$96,7,0),0)</f>
        <v>0</v>
      </c>
      <c r="AF60" s="40">
        <f>IFERROR(+VLOOKUP(A60,'Base de Datos'!$A$1:$G$96,6,0),0)</f>
        <v>0</v>
      </c>
      <c r="AG60" s="40">
        <f>IFERROR(+VLOOKUP(A60,'Base de Datos'!$A$1:$H$96,8,0),0)</f>
        <v>0</v>
      </c>
      <c r="AH60" s="40">
        <f>+AI60+AG60</f>
        <v>2000000</v>
      </c>
      <c r="AI60" s="167">
        <f t="shared" si="70"/>
        <v>2000000</v>
      </c>
      <c r="AJ60" s="158">
        <f t="shared" si="93"/>
        <v>0</v>
      </c>
      <c r="AK60" s="40">
        <f>IFERROR(+VLOOKUP(A60,'Base de Datos'!$A$1:$M$96,10,0),0)</f>
        <v>500000</v>
      </c>
      <c r="AL60" s="533">
        <f t="shared" si="94"/>
        <v>0</v>
      </c>
      <c r="AN60" s="217">
        <f>AD60+'[1]PPTO AL 31 DE JULIO  2016'!Z62</f>
        <v>6500000</v>
      </c>
      <c r="AO60" s="217">
        <f>AE60+'[1]PPTO AL 31 DE JULIO  2016'!AA62</f>
        <v>0</v>
      </c>
      <c r="AP60" s="217">
        <f>AF60+'[1]PPTO AL 31 DE JULIO  2016'!AB62</f>
        <v>0</v>
      </c>
      <c r="AQ60" s="224">
        <f>AI60+'[1]PPTO AL 31 DE JULIO  2016'!AC62</f>
        <v>6500000</v>
      </c>
      <c r="AR60" s="226">
        <f t="shared" si="66"/>
        <v>0</v>
      </c>
      <c r="AS60" s="226">
        <f t="shared" si="67"/>
        <v>0</v>
      </c>
      <c r="AT60" s="523"/>
      <c r="AU60" s="483">
        <v>0</v>
      </c>
      <c r="AV60" s="486">
        <f t="shared" si="1"/>
        <v>2000000</v>
      </c>
      <c r="AW60" s="486">
        <f t="shared" si="2"/>
        <v>2000000</v>
      </c>
    </row>
    <row r="61" spans="1:49" ht="16.8" hidden="1" x14ac:dyDescent="0.55000000000000004">
      <c r="A61" s="256" t="s">
        <v>512</v>
      </c>
      <c r="B61" s="615" t="s">
        <v>62</v>
      </c>
      <c r="C61" s="593"/>
      <c r="D61" s="460">
        <v>0</v>
      </c>
      <c r="I61" s="38">
        <f>SUM(C61:D61)</f>
        <v>0</v>
      </c>
      <c r="J61" s="461">
        <v>0</v>
      </c>
      <c r="K61" s="21">
        <v>0</v>
      </c>
      <c r="L61" s="14">
        <v>0</v>
      </c>
      <c r="M61" s="15">
        <v>0</v>
      </c>
      <c r="N61" s="18">
        <v>0</v>
      </c>
      <c r="O61" s="19">
        <v>0</v>
      </c>
      <c r="P61" s="14">
        <v>0</v>
      </c>
      <c r="Q61" s="15">
        <v>0</v>
      </c>
      <c r="R61" s="18">
        <v>0</v>
      </c>
      <c r="S61" s="19"/>
      <c r="T61" s="14">
        <v>0</v>
      </c>
      <c r="U61" s="15">
        <v>0</v>
      </c>
      <c r="V61" s="18">
        <v>0</v>
      </c>
      <c r="W61" s="19"/>
      <c r="X61" s="14">
        <v>0</v>
      </c>
      <c r="Y61" s="15"/>
      <c r="Z61" s="18">
        <v>0</v>
      </c>
      <c r="AA61" s="19"/>
      <c r="AB61" s="35">
        <f t="shared" si="90"/>
        <v>0</v>
      </c>
      <c r="AC61" s="484">
        <f t="shared" si="91"/>
        <v>0</v>
      </c>
      <c r="AD61" s="134">
        <f t="shared" si="92"/>
        <v>0</v>
      </c>
      <c r="AE61" s="463">
        <f>IFERROR(+VLOOKUP(A61,'Base de Datos'!$A$1:$G$96,7,0),0)</f>
        <v>0</v>
      </c>
      <c r="AF61" s="40">
        <f>IFERROR(+VLOOKUP(A61,'Base de Datos'!$A$1:$G$96,6,0),0)</f>
        <v>0</v>
      </c>
      <c r="AG61" s="40">
        <f>IFERROR(+VLOOKUP(A61,'Base de Datos'!$A$1:$H$96,8,0),0)</f>
        <v>0</v>
      </c>
      <c r="AH61" s="40">
        <f>+AI61+AG61</f>
        <v>0</v>
      </c>
      <c r="AI61" s="167">
        <f t="shared" si="70"/>
        <v>0</v>
      </c>
      <c r="AJ61" s="158">
        <f t="shared" si="93"/>
        <v>0</v>
      </c>
      <c r="AK61" s="40">
        <f>IFERROR(+VLOOKUP(A61,'Base de Datos'!$A$1:$M$96,10,0),0)</f>
        <v>0</v>
      </c>
      <c r="AL61" s="533">
        <f t="shared" si="94"/>
        <v>0</v>
      </c>
      <c r="AN61" s="217">
        <f>AD61+'[1]PPTO AL 31 DE JULIO  2016'!Z63</f>
        <v>9693900</v>
      </c>
      <c r="AO61" s="217">
        <f>AE61+'[1]PPTO AL 31 DE JULIO  2016'!AA63</f>
        <v>149000</v>
      </c>
      <c r="AP61" s="217">
        <f>AF61+'[1]PPTO AL 31 DE JULIO  2016'!AB63</f>
        <v>0</v>
      </c>
      <c r="AQ61" s="224">
        <f>AI61+'[1]PPTO AL 31 DE JULIO  2016'!AC63</f>
        <v>9544900</v>
      </c>
      <c r="AR61" s="226">
        <f t="shared" si="66"/>
        <v>1.5370490720968856E-2</v>
      </c>
      <c r="AS61" s="226">
        <f t="shared" si="67"/>
        <v>1.5370490720968856E-2</v>
      </c>
      <c r="AT61" s="523"/>
      <c r="AU61" s="483">
        <v>120000</v>
      </c>
      <c r="AV61" s="489">
        <f t="shared" si="1"/>
        <v>-120000</v>
      </c>
      <c r="AW61" s="486">
        <f t="shared" si="2"/>
        <v>-120000</v>
      </c>
    </row>
    <row r="62" spans="1:49" ht="16.8" hidden="1" x14ac:dyDescent="0.55000000000000004">
      <c r="A62" s="256" t="s">
        <v>513</v>
      </c>
      <c r="B62" s="615" t="s">
        <v>63</v>
      </c>
      <c r="C62" s="593">
        <v>0</v>
      </c>
      <c r="D62" s="460">
        <v>0</v>
      </c>
      <c r="I62" s="38">
        <f t="shared" si="16"/>
        <v>0</v>
      </c>
      <c r="J62" s="461">
        <v>0</v>
      </c>
      <c r="K62" s="21">
        <v>0</v>
      </c>
      <c r="L62" s="14">
        <v>0</v>
      </c>
      <c r="M62" s="15">
        <v>0</v>
      </c>
      <c r="N62" s="18"/>
      <c r="O62" s="19">
        <v>0</v>
      </c>
      <c r="P62" s="14">
        <v>0</v>
      </c>
      <c r="Q62" s="15">
        <v>0</v>
      </c>
      <c r="R62" s="18">
        <v>0</v>
      </c>
      <c r="S62" s="19">
        <v>0</v>
      </c>
      <c r="T62" s="14">
        <v>0</v>
      </c>
      <c r="U62" s="15">
        <v>0</v>
      </c>
      <c r="V62" s="18">
        <v>0</v>
      </c>
      <c r="W62" s="19">
        <v>0</v>
      </c>
      <c r="X62" s="14">
        <v>0</v>
      </c>
      <c r="Y62" s="15">
        <v>0</v>
      </c>
      <c r="Z62" s="18">
        <v>0</v>
      </c>
      <c r="AA62" s="19">
        <v>0</v>
      </c>
      <c r="AB62" s="35">
        <f t="shared" si="90"/>
        <v>0</v>
      </c>
      <c r="AC62" s="484">
        <f t="shared" si="91"/>
        <v>0</v>
      </c>
      <c r="AD62" s="134">
        <f t="shared" si="92"/>
        <v>0</v>
      </c>
      <c r="AE62" s="463">
        <f>IFERROR(+VLOOKUP(A62,'Base de Datos'!$A$1:$G$96,7,0),0)</f>
        <v>0</v>
      </c>
      <c r="AF62" s="40">
        <f>IFERROR(+VLOOKUP(A62,'Base de Datos'!$A$1:$G$96,6,0),0)</f>
        <v>0</v>
      </c>
      <c r="AG62" s="40">
        <f>IFERROR(+VLOOKUP(A62,'Base de Datos'!$A$1:$H$96,8,0),0)</f>
        <v>0</v>
      </c>
      <c r="AH62" s="40">
        <f>+AI62+AG62</f>
        <v>0</v>
      </c>
      <c r="AI62" s="167">
        <f t="shared" si="70"/>
        <v>0</v>
      </c>
      <c r="AJ62" s="158">
        <f t="shared" si="93"/>
        <v>0</v>
      </c>
      <c r="AK62" s="40">
        <f>IFERROR(+VLOOKUP(A62,'Base de Datos'!$A$1:$M$96,10,0),0)</f>
        <v>0</v>
      </c>
      <c r="AL62" s="533">
        <f t="shared" si="94"/>
        <v>0</v>
      </c>
      <c r="AN62" s="217">
        <f>AD62+'[1]PPTO AL 31 DE JULIO  2016'!Z64</f>
        <v>0</v>
      </c>
      <c r="AO62" s="217">
        <f>AE62+'[1]PPTO AL 31 DE JULIO  2016'!AA64</f>
        <v>0</v>
      </c>
      <c r="AP62" s="217">
        <f>AF62+'[1]PPTO AL 31 DE JULIO  2016'!AB64</f>
        <v>0</v>
      </c>
      <c r="AQ62" s="224">
        <f>AI62+'[1]PPTO AL 31 DE JULIO  2016'!AC64</f>
        <v>0</v>
      </c>
      <c r="AR62" s="226" t="e">
        <f t="shared" si="66"/>
        <v>#DIV/0!</v>
      </c>
      <c r="AS62" s="226" t="e">
        <f t="shared" si="67"/>
        <v>#DIV/0!</v>
      </c>
      <c r="AT62" s="523"/>
      <c r="AU62" s="483"/>
      <c r="AV62" s="489">
        <f t="shared" si="1"/>
        <v>0</v>
      </c>
      <c r="AW62" s="486">
        <f t="shared" si="2"/>
        <v>0</v>
      </c>
    </row>
    <row r="63" spans="1:49" ht="16.8" hidden="1" x14ac:dyDescent="0.55000000000000004">
      <c r="A63" s="256" t="s">
        <v>694</v>
      </c>
      <c r="B63" s="615" t="s">
        <v>64</v>
      </c>
      <c r="C63" s="468">
        <v>0</v>
      </c>
      <c r="D63" s="460">
        <v>0</v>
      </c>
      <c r="I63" s="38">
        <f t="shared" si="16"/>
        <v>0</v>
      </c>
      <c r="J63" s="461">
        <v>0</v>
      </c>
      <c r="K63" s="21">
        <v>0</v>
      </c>
      <c r="L63" s="14">
        <v>0</v>
      </c>
      <c r="M63" s="15">
        <v>0</v>
      </c>
      <c r="N63" s="18">
        <v>0</v>
      </c>
      <c r="O63" s="19">
        <v>0</v>
      </c>
      <c r="P63" s="14">
        <v>0</v>
      </c>
      <c r="Q63" s="15">
        <v>0</v>
      </c>
      <c r="R63" s="18">
        <v>0</v>
      </c>
      <c r="S63" s="19">
        <v>0</v>
      </c>
      <c r="T63" s="14">
        <v>0</v>
      </c>
      <c r="U63" s="15"/>
      <c r="V63" s="18">
        <v>0</v>
      </c>
      <c r="W63" s="19">
        <v>0</v>
      </c>
      <c r="X63" s="14">
        <v>0</v>
      </c>
      <c r="Y63" s="15">
        <v>0</v>
      </c>
      <c r="Z63" s="18">
        <v>0</v>
      </c>
      <c r="AA63" s="19">
        <v>0</v>
      </c>
      <c r="AB63" s="35">
        <f t="shared" si="90"/>
        <v>0</v>
      </c>
      <c r="AC63" s="484">
        <f t="shared" si="91"/>
        <v>0</v>
      </c>
      <c r="AD63" s="134">
        <f t="shared" si="92"/>
        <v>0</v>
      </c>
      <c r="AE63" s="463">
        <f>IFERROR(+VLOOKUP(A63,'Base de Datos'!$A$1:$G$96,7,0),0)</f>
        <v>0</v>
      </c>
      <c r="AF63" s="40">
        <f>IFERROR(+VLOOKUP(A63,'Base de Datos'!$A$1:$G$96,6,0),0)</f>
        <v>0</v>
      </c>
      <c r="AG63" s="40">
        <f>IFERROR(+VLOOKUP(A63,'Base de Datos'!$A$1:$H$96,8,0),0)</f>
        <v>0</v>
      </c>
      <c r="AH63" s="40">
        <f t="shared" si="72"/>
        <v>0</v>
      </c>
      <c r="AI63" s="167">
        <f t="shared" si="70"/>
        <v>0</v>
      </c>
      <c r="AJ63" s="158">
        <f t="shared" si="93"/>
        <v>0</v>
      </c>
      <c r="AK63" s="40">
        <f>IFERROR(+VLOOKUP(A63,'Base de Datos'!$A$1:$M$96,10,0),0)</f>
        <v>0</v>
      </c>
      <c r="AL63" s="533">
        <f t="shared" si="94"/>
        <v>0</v>
      </c>
      <c r="AN63" s="217">
        <f>AD63+'[1]PPTO AL 31 DE JULIO  2016'!Z65</f>
        <v>0</v>
      </c>
      <c r="AO63" s="217">
        <f>AE63+'[1]PPTO AL 31 DE JULIO  2016'!AA65</f>
        <v>0</v>
      </c>
      <c r="AP63" s="217">
        <f>AF63+'[1]PPTO AL 31 DE JULIO  2016'!AB65</f>
        <v>0</v>
      </c>
      <c r="AQ63" s="224">
        <f>AI63+'[1]PPTO AL 31 DE JULIO  2016'!AC65</f>
        <v>0</v>
      </c>
      <c r="AR63" s="226" t="e">
        <f t="shared" si="66"/>
        <v>#DIV/0!</v>
      </c>
      <c r="AS63" s="226" t="e">
        <f t="shared" si="67"/>
        <v>#DIV/0!</v>
      </c>
      <c r="AT63" s="523"/>
      <c r="AU63" s="491"/>
      <c r="AV63" s="489">
        <f t="shared" si="1"/>
        <v>0</v>
      </c>
      <c r="AW63" s="486">
        <f t="shared" si="2"/>
        <v>0</v>
      </c>
    </row>
    <row r="64" spans="1:49" s="4" customFormat="1" ht="15.6" x14ac:dyDescent="0.55000000000000004">
      <c r="A64" s="566" t="s">
        <v>514</v>
      </c>
      <c r="B64" s="459" t="s">
        <v>65</v>
      </c>
      <c r="C64" s="568">
        <v>9058500</v>
      </c>
      <c r="D64" s="460">
        <v>0</v>
      </c>
      <c r="E64" s="5"/>
      <c r="F64" s="5"/>
      <c r="G64" s="5"/>
      <c r="H64" s="5"/>
      <c r="I64" s="38">
        <f t="shared" si="16"/>
        <v>9058500</v>
      </c>
      <c r="J64" s="548">
        <v>0</v>
      </c>
      <c r="K64" s="19">
        <v>0</v>
      </c>
      <c r="L64" s="14">
        <v>0</v>
      </c>
      <c r="M64" s="15">
        <v>0</v>
      </c>
      <c r="N64" s="18">
        <v>0</v>
      </c>
      <c r="O64" s="19">
        <v>0</v>
      </c>
      <c r="P64" s="14">
        <v>0</v>
      </c>
      <c r="Q64" s="15">
        <v>0</v>
      </c>
      <c r="R64" s="18">
        <v>0</v>
      </c>
      <c r="S64" s="19">
        <v>0</v>
      </c>
      <c r="T64" s="14">
        <v>0</v>
      </c>
      <c r="U64" s="15">
        <v>0</v>
      </c>
      <c r="V64" s="18">
        <v>0</v>
      </c>
      <c r="W64" s="19">
        <v>0</v>
      </c>
      <c r="X64" s="14">
        <v>0</v>
      </c>
      <c r="Y64" s="15">
        <v>0</v>
      </c>
      <c r="Z64" s="18">
        <v>0</v>
      </c>
      <c r="AA64" s="19">
        <v>0</v>
      </c>
      <c r="AB64" s="35">
        <f t="shared" si="90"/>
        <v>0</v>
      </c>
      <c r="AC64" s="484">
        <f t="shared" si="91"/>
        <v>0</v>
      </c>
      <c r="AD64" s="567">
        <f t="shared" si="92"/>
        <v>9058500</v>
      </c>
      <c r="AE64" s="463">
        <f>IFERROR(+VLOOKUP(A64,'Base de Datos'!$A$1:$G$96,7,0),0)</f>
        <v>8643.3700000000008</v>
      </c>
      <c r="AF64" s="40">
        <f>IFERROR(+VLOOKUP(A64,'Base de Datos'!$A$1:$G$96,6,0),0)</f>
        <v>801255.29</v>
      </c>
      <c r="AG64" s="40">
        <f>IFERROR(+VLOOKUP(A64,'Base de Datos'!$A$1:$H$96,8,0),0)</f>
        <v>0</v>
      </c>
      <c r="AH64" s="40">
        <f>+AI64+AG64</f>
        <v>8248601.3400000008</v>
      </c>
      <c r="AI64" s="167">
        <f t="shared" si="70"/>
        <v>8248601.3400000008</v>
      </c>
      <c r="AJ64" s="158">
        <f t="shared" si="93"/>
        <v>8.9407590660705333E-2</v>
      </c>
      <c r="AK64" s="40">
        <f>IFERROR(+VLOOKUP(A64,'Base de Datos'!$A$1:$M$96,10,0),0)</f>
        <v>8248601.3399999999</v>
      </c>
      <c r="AL64" s="533">
        <f t="shared" si="94"/>
        <v>9.541723243362589E-4</v>
      </c>
      <c r="AN64" s="217">
        <f>AD64+'[1]PPTO AL 31 DE JULIO  2016'!Z66</f>
        <v>9058500</v>
      </c>
      <c r="AO64" s="217">
        <f>AE64+'[1]PPTO AL 31 DE JULIO  2016'!AA66</f>
        <v>8643.3700000000008</v>
      </c>
      <c r="AP64" s="217">
        <f>AF64+'[1]PPTO AL 31 DE JULIO  2016'!AB66</f>
        <v>801255.29</v>
      </c>
      <c r="AQ64" s="224">
        <f>AI64+'[1]PPTO AL 31 DE JULIO  2016'!AC66</f>
        <v>8248601.3400000008</v>
      </c>
      <c r="AR64" s="226">
        <f t="shared" si="66"/>
        <v>9.541723243362589E-4</v>
      </c>
      <c r="AS64" s="226">
        <f t="shared" si="67"/>
        <v>8.9407590660705416E-2</v>
      </c>
      <c r="AT64" s="523"/>
      <c r="AU64" s="483">
        <v>151982.82</v>
      </c>
      <c r="AV64" s="486">
        <f t="shared" si="1"/>
        <v>8096618.5200000005</v>
      </c>
      <c r="AW64" s="486">
        <f t="shared" si="2"/>
        <v>8096618.5200000005</v>
      </c>
    </row>
    <row r="65" spans="1:49" s="4" customFormat="1" ht="15.6" x14ac:dyDescent="0.55000000000000004">
      <c r="A65" s="566" t="s">
        <v>515</v>
      </c>
      <c r="B65" s="459" t="s">
        <v>66</v>
      </c>
      <c r="C65" s="568">
        <v>171681000</v>
      </c>
      <c r="D65" s="460">
        <v>0</v>
      </c>
      <c r="E65" s="5"/>
      <c r="F65" s="5"/>
      <c r="G65" s="5"/>
      <c r="H65" s="5"/>
      <c r="I65" s="38">
        <f t="shared" si="16"/>
        <v>171681000</v>
      </c>
      <c r="J65" s="548">
        <v>0</v>
      </c>
      <c r="K65" s="19">
        <v>0</v>
      </c>
      <c r="L65" s="14">
        <v>0</v>
      </c>
      <c r="M65" s="15">
        <v>0</v>
      </c>
      <c r="N65" s="18"/>
      <c r="O65" s="19"/>
      <c r="P65" s="14">
        <v>0</v>
      </c>
      <c r="Q65" s="15">
        <v>0</v>
      </c>
      <c r="R65" s="18">
        <v>0</v>
      </c>
      <c r="S65" s="19"/>
      <c r="T65" s="14">
        <v>0</v>
      </c>
      <c r="U65" s="15"/>
      <c r="V65" s="18">
        <v>0</v>
      </c>
      <c r="W65" s="19">
        <v>0</v>
      </c>
      <c r="X65" s="14">
        <v>0</v>
      </c>
      <c r="Y65" s="15">
        <v>0</v>
      </c>
      <c r="Z65" s="18">
        <v>0</v>
      </c>
      <c r="AA65" s="19">
        <v>0</v>
      </c>
      <c r="AB65" s="35">
        <f t="shared" si="90"/>
        <v>0</v>
      </c>
      <c r="AC65" s="484">
        <f t="shared" si="91"/>
        <v>0</v>
      </c>
      <c r="AD65" s="567">
        <f t="shared" si="92"/>
        <v>171681000</v>
      </c>
      <c r="AE65" s="463">
        <f>IFERROR(+VLOOKUP(A65,'Base de Datos'!$A$1:$G$96,7,0),0)</f>
        <v>3617100.17</v>
      </c>
      <c r="AF65" s="40">
        <f>IFERROR(+VLOOKUP(A65,'Base de Datos'!$A$1:$G$96,6,0),0)</f>
        <v>8664702.0899999999</v>
      </c>
      <c r="AG65" s="40">
        <f>IFERROR(+VLOOKUP(A65,'Base de Datos'!$A$1:$H$96,8,0),0)</f>
        <v>0</v>
      </c>
      <c r="AH65" s="40">
        <f>+AI65+AG65</f>
        <v>159399197.74000001</v>
      </c>
      <c r="AI65" s="167">
        <f t="shared" si="70"/>
        <v>159399197.74000001</v>
      </c>
      <c r="AJ65" s="158">
        <f t="shared" si="93"/>
        <v>7.1538506066483709E-2</v>
      </c>
      <c r="AK65" s="40">
        <f>IFERROR(+VLOOKUP(A65,'Base de Datos'!$A$1:$M$96,10,0),0)</f>
        <v>45372409.020000003</v>
      </c>
      <c r="AL65" s="533">
        <f t="shared" si="94"/>
        <v>2.1068727290731063E-2</v>
      </c>
      <c r="AN65" s="217">
        <f>AD65+'[1]PPTO AL 31 DE JULIO  2016'!Z67</f>
        <v>172381000</v>
      </c>
      <c r="AO65" s="217">
        <f>AE65+'[1]PPTO AL 31 DE JULIO  2016'!AA67</f>
        <v>3617100.17</v>
      </c>
      <c r="AP65" s="217">
        <f>AF65+'[1]PPTO AL 31 DE JULIO  2016'!AB67</f>
        <v>9364702.0899999999</v>
      </c>
      <c r="AQ65" s="224">
        <f>AI65+'[1]PPTO AL 31 DE JULIO  2016'!AC67</f>
        <v>159399197.74000001</v>
      </c>
      <c r="AR65" s="226">
        <f t="shared" si="66"/>
        <v>2.0983171985311605E-2</v>
      </c>
      <c r="AS65" s="226">
        <f t="shared" si="67"/>
        <v>7.5308776837354457E-2</v>
      </c>
      <c r="AT65" s="523"/>
      <c r="AU65" s="483">
        <v>19916320.309999999</v>
      </c>
      <c r="AV65" s="486">
        <f t="shared" si="1"/>
        <v>139482877.43000001</v>
      </c>
      <c r="AW65" s="486">
        <f t="shared" si="2"/>
        <v>139482877.43000001</v>
      </c>
    </row>
    <row r="66" spans="1:49" s="23" customFormat="1" ht="16.8" x14ac:dyDescent="0.55000000000000004">
      <c r="A66" s="397">
        <v>104</v>
      </c>
      <c r="B66" s="385" t="s">
        <v>67</v>
      </c>
      <c r="C66" s="386">
        <f>SUM(C67:C73)</f>
        <v>135331000</v>
      </c>
      <c r="D66" s="386">
        <f>SUM(D67:D73)</f>
        <v>0</v>
      </c>
      <c r="E66" s="395">
        <f>SUM(E67:E73)</f>
        <v>0</v>
      </c>
      <c r="F66" s="395"/>
      <c r="G66" s="395"/>
      <c r="H66" s="395">
        <f>SUM(H67:H73)</f>
        <v>0</v>
      </c>
      <c r="I66" s="393">
        <f t="shared" si="16"/>
        <v>135331000</v>
      </c>
      <c r="J66" s="388">
        <f>SUM(J67:J73)</f>
        <v>0</v>
      </c>
      <c r="K66" s="389">
        <f t="shared" ref="K66:W66" si="95">SUM(K67:K73)</f>
        <v>0</v>
      </c>
      <c r="L66" s="390">
        <f t="shared" si="95"/>
        <v>0</v>
      </c>
      <c r="M66" s="391">
        <f t="shared" si="95"/>
        <v>0</v>
      </c>
      <c r="N66" s="390">
        <f t="shared" si="95"/>
        <v>0</v>
      </c>
      <c r="O66" s="391">
        <f t="shared" si="95"/>
        <v>0</v>
      </c>
      <c r="P66" s="390">
        <f t="shared" si="95"/>
        <v>0</v>
      </c>
      <c r="Q66" s="391">
        <f t="shared" si="95"/>
        <v>0</v>
      </c>
      <c r="R66" s="390">
        <f t="shared" si="95"/>
        <v>0</v>
      </c>
      <c r="S66" s="391">
        <f t="shared" si="95"/>
        <v>0</v>
      </c>
      <c r="T66" s="390">
        <f>SUM(T67:T73)</f>
        <v>0</v>
      </c>
      <c r="U66" s="391">
        <f>SUM(U67:U73)</f>
        <v>0</v>
      </c>
      <c r="V66" s="390">
        <f t="shared" si="95"/>
        <v>0</v>
      </c>
      <c r="W66" s="391">
        <f t="shared" si="95"/>
        <v>0</v>
      </c>
      <c r="X66" s="390">
        <f t="shared" ref="X66:AA66" si="96">SUM(X67:X73)</f>
        <v>0</v>
      </c>
      <c r="Y66" s="391">
        <f t="shared" si="96"/>
        <v>0</v>
      </c>
      <c r="Z66" s="390">
        <f t="shared" si="96"/>
        <v>0</v>
      </c>
      <c r="AA66" s="391">
        <f t="shared" si="96"/>
        <v>0</v>
      </c>
      <c r="AB66" s="392">
        <f t="shared" ref="AB66:AI66" si="97">SUM(AB67:AB73)</f>
        <v>0</v>
      </c>
      <c r="AC66" s="386">
        <f t="shared" si="97"/>
        <v>0</v>
      </c>
      <c r="AD66" s="393">
        <f t="shared" si="97"/>
        <v>135331000</v>
      </c>
      <c r="AE66" s="458">
        <f t="shared" si="97"/>
        <v>1101296.3799999999</v>
      </c>
      <c r="AF66" s="393">
        <f t="shared" si="97"/>
        <v>6332537.0599999996</v>
      </c>
      <c r="AG66" s="393">
        <f t="shared" ref="AG66" si="98">SUM(AG67:AG73)</f>
        <v>0</v>
      </c>
      <c r="AH66" s="393">
        <f>+AI66+AG66</f>
        <v>127897166.56</v>
      </c>
      <c r="AI66" s="393">
        <f t="shared" si="97"/>
        <v>127897166.56</v>
      </c>
      <c r="AJ66" s="396">
        <f t="shared" ref="AJ66:AJ79" si="99">(AD66-AI66)/AD66</f>
        <v>5.4930750825753133E-2</v>
      </c>
      <c r="AK66" s="393">
        <f t="shared" ref="AK66" si="100">SUM(AK67:AK73)</f>
        <v>43422348.079999998</v>
      </c>
      <c r="AL66" s="533">
        <f t="shared" ref="AL66:AL79" si="101">AE66/AD66</f>
        <v>8.1377982871625853E-3</v>
      </c>
      <c r="AN66" s="217">
        <f>AD66+'[1]PPTO AL 31 DE JULIO  2016'!Z68</f>
        <v>212840000</v>
      </c>
      <c r="AO66" s="217">
        <f>AE66+'[1]PPTO AL 31 DE JULIO  2016'!AA68</f>
        <v>13978216.379999999</v>
      </c>
      <c r="AP66" s="217">
        <f>AF66+'[1]PPTO AL 31 DE JULIO  2016'!AB68</f>
        <v>48889363.060000002</v>
      </c>
      <c r="AQ66" s="224">
        <f>AI66+'[1]PPTO AL 31 DE JULIO  2016'!AC68</f>
        <v>149972420.56</v>
      </c>
      <c r="AR66" s="226">
        <f t="shared" si="66"/>
        <v>6.5674762168765263E-2</v>
      </c>
      <c r="AS66" s="226">
        <f t="shared" si="67"/>
        <v>0.29537483292614169</v>
      </c>
      <c r="AT66" s="523"/>
      <c r="AU66" s="483">
        <v>54325541.740000002</v>
      </c>
      <c r="AV66" s="489">
        <f t="shared" si="1"/>
        <v>73571624.819999993</v>
      </c>
      <c r="AW66" s="486">
        <f t="shared" si="2"/>
        <v>73571624.819999993</v>
      </c>
    </row>
    <row r="67" spans="1:49" ht="16.8" hidden="1" x14ac:dyDescent="0.55000000000000004">
      <c r="A67" s="256">
        <v>10401</v>
      </c>
      <c r="B67" s="615" t="s">
        <v>68</v>
      </c>
      <c r="C67" s="460">
        <v>0</v>
      </c>
      <c r="D67" s="460">
        <v>0</v>
      </c>
      <c r="I67" s="38">
        <f t="shared" si="16"/>
        <v>0</v>
      </c>
      <c r="J67" s="461">
        <v>0</v>
      </c>
      <c r="K67" s="21">
        <v>0</v>
      </c>
      <c r="L67" s="14">
        <v>0</v>
      </c>
      <c r="M67" s="15">
        <v>0</v>
      </c>
      <c r="N67" s="18">
        <v>0</v>
      </c>
      <c r="O67" s="19">
        <v>0</v>
      </c>
      <c r="P67" s="14">
        <v>0</v>
      </c>
      <c r="Q67" s="15">
        <v>0</v>
      </c>
      <c r="R67" s="18">
        <v>0</v>
      </c>
      <c r="S67" s="19">
        <v>0</v>
      </c>
      <c r="T67" s="14">
        <v>0</v>
      </c>
      <c r="U67" s="15">
        <v>0</v>
      </c>
      <c r="V67" s="18">
        <v>0</v>
      </c>
      <c r="W67" s="19">
        <v>0</v>
      </c>
      <c r="X67" s="14">
        <v>0</v>
      </c>
      <c r="Y67" s="15">
        <v>0</v>
      </c>
      <c r="Z67" s="18">
        <v>0</v>
      </c>
      <c r="AA67" s="19">
        <v>0</v>
      </c>
      <c r="AB67" s="35">
        <f>J67+L67+N67+P67+R67+W67</f>
        <v>0</v>
      </c>
      <c r="AC67" s="462">
        <f>K67+M67+O67+Q67+S67+V67</f>
        <v>0</v>
      </c>
      <c r="AD67" s="40">
        <f>I67+AB67-AC67</f>
        <v>0</v>
      </c>
      <c r="AE67" s="463">
        <v>0</v>
      </c>
      <c r="AF67" s="40">
        <v>0</v>
      </c>
      <c r="AG67" s="40"/>
      <c r="AH67" s="40">
        <f t="shared" si="72"/>
        <v>0</v>
      </c>
      <c r="AI67" s="167">
        <f t="shared" si="70"/>
        <v>0</v>
      </c>
      <c r="AJ67" s="158">
        <f t="shared" ref="AJ67:AJ73" si="102">IFERROR(((AD67-AI67)/AD67),0)</f>
        <v>0</v>
      </c>
      <c r="AK67" s="40">
        <v>0</v>
      </c>
      <c r="AL67" s="533" t="e">
        <f t="shared" si="101"/>
        <v>#DIV/0!</v>
      </c>
      <c r="AN67" s="217">
        <f>AD67+'[1]PPTO AL 31 DE JULIO  2016'!Z69</f>
        <v>0</v>
      </c>
      <c r="AO67" s="217">
        <f>AE67+'[1]PPTO AL 31 DE JULIO  2016'!AA69</f>
        <v>0</v>
      </c>
      <c r="AP67" s="217">
        <f>AF67+'[1]PPTO AL 31 DE JULIO  2016'!AB69</f>
        <v>0</v>
      </c>
      <c r="AQ67" s="224">
        <f>AI67+'[1]PPTO AL 31 DE JULIO  2016'!AC69</f>
        <v>0</v>
      </c>
      <c r="AR67" s="226" t="e">
        <f t="shared" si="66"/>
        <v>#DIV/0!</v>
      </c>
      <c r="AS67" s="226" t="e">
        <f t="shared" si="67"/>
        <v>#DIV/0!</v>
      </c>
      <c r="AT67" s="523"/>
      <c r="AU67" s="483"/>
      <c r="AV67" s="489">
        <f t="shared" si="1"/>
        <v>0</v>
      </c>
      <c r="AW67" s="486">
        <f t="shared" si="2"/>
        <v>0</v>
      </c>
    </row>
    <row r="68" spans="1:49" ht="16.8" hidden="1" x14ac:dyDescent="0.55000000000000004">
      <c r="A68" s="256" t="s">
        <v>516</v>
      </c>
      <c r="B68" s="615" t="s">
        <v>69</v>
      </c>
      <c r="C68" s="593">
        <v>0</v>
      </c>
      <c r="D68" s="460">
        <v>0</v>
      </c>
      <c r="I68" s="38">
        <f t="shared" si="16"/>
        <v>0</v>
      </c>
      <c r="J68" s="461">
        <v>0</v>
      </c>
      <c r="K68" s="21">
        <v>0</v>
      </c>
      <c r="L68" s="14">
        <v>0</v>
      </c>
      <c r="M68" s="15">
        <v>0</v>
      </c>
      <c r="N68" s="18">
        <v>0</v>
      </c>
      <c r="O68" s="19">
        <v>0</v>
      </c>
      <c r="P68" s="14">
        <v>0</v>
      </c>
      <c r="Q68" s="15">
        <v>0</v>
      </c>
      <c r="R68" s="18">
        <v>0</v>
      </c>
      <c r="S68" s="19">
        <v>0</v>
      </c>
      <c r="T68" s="14">
        <v>0</v>
      </c>
      <c r="U68" s="15">
        <v>0</v>
      </c>
      <c r="V68" s="18">
        <v>0</v>
      </c>
      <c r="W68" s="19">
        <v>0</v>
      </c>
      <c r="X68" s="14">
        <v>0</v>
      </c>
      <c r="Y68" s="15">
        <v>0</v>
      </c>
      <c r="Z68" s="18">
        <v>0</v>
      </c>
      <c r="AA68" s="19">
        <v>0</v>
      </c>
      <c r="AB68" s="35">
        <f>J68+L68+N68+P68+R68+W68+T68</f>
        <v>0</v>
      </c>
      <c r="AC68" s="462">
        <f>K68+M68+O68+Q68+S68+V68+U68</f>
        <v>0</v>
      </c>
      <c r="AD68" s="40">
        <f>I68+AB68-AC68</f>
        <v>0</v>
      </c>
      <c r="AE68" s="463">
        <f>IFERROR(+VLOOKUP(A68,'Base de Datos'!$A$1:$G$75,7,0),0)</f>
        <v>0</v>
      </c>
      <c r="AF68" s="40">
        <f>IFERROR(+VLOOKUP(A68,'Base de Datos'!$A$1:$G$75,6,0),0)</f>
        <v>0</v>
      </c>
      <c r="AG68" s="40">
        <f>IFERROR(+VLOOKUP(A68,'Base de Datos'!$A$1:$G$75,8,0),0)</f>
        <v>0</v>
      </c>
      <c r="AH68" s="40">
        <f>+AI68+AG68</f>
        <v>0</v>
      </c>
      <c r="AI68" s="167">
        <f t="shared" si="70"/>
        <v>0</v>
      </c>
      <c r="AJ68" s="158">
        <f t="shared" si="102"/>
        <v>0</v>
      </c>
      <c r="AK68" s="40">
        <f>IFERROR(+VLOOKUP(F68,'Base de Datos'!$A$1:$G$75,6,0),0)</f>
        <v>0</v>
      </c>
      <c r="AL68" s="533">
        <f t="shared" ref="AL68:AL73" si="103">IFERROR(+(AE68/AD68),0)</f>
        <v>0</v>
      </c>
      <c r="AN68" s="217">
        <f>AD68+'[1]PPTO AL 31 DE JULIO  2016'!Z70</f>
        <v>0</v>
      </c>
      <c r="AO68" s="217">
        <f>AE68+'[1]PPTO AL 31 DE JULIO  2016'!AA70</f>
        <v>0</v>
      </c>
      <c r="AP68" s="217">
        <f>AF68+'[1]PPTO AL 31 DE JULIO  2016'!AB70</f>
        <v>0</v>
      </c>
      <c r="AQ68" s="224">
        <f>AI68+'[1]PPTO AL 31 DE JULIO  2016'!AC70</f>
        <v>0</v>
      </c>
      <c r="AR68" s="226" t="e">
        <f t="shared" si="66"/>
        <v>#DIV/0!</v>
      </c>
      <c r="AS68" s="226" t="e">
        <f t="shared" si="67"/>
        <v>#DIV/0!</v>
      </c>
      <c r="AT68" s="523"/>
      <c r="AU68" s="483"/>
      <c r="AV68" s="489">
        <f t="shared" si="1"/>
        <v>0</v>
      </c>
      <c r="AW68" s="486">
        <f t="shared" si="2"/>
        <v>0</v>
      </c>
    </row>
    <row r="69" spans="1:49" s="4" customFormat="1" ht="15.6" hidden="1" x14ac:dyDescent="0.55000000000000004">
      <c r="A69" s="566" t="s">
        <v>719</v>
      </c>
      <c r="B69" s="459" t="s">
        <v>70</v>
      </c>
      <c r="C69" s="568">
        <v>0</v>
      </c>
      <c r="D69" s="460">
        <v>0</v>
      </c>
      <c r="E69" s="5"/>
      <c r="F69" s="5"/>
      <c r="G69" s="5"/>
      <c r="H69" s="5"/>
      <c r="I69" s="38">
        <f t="shared" si="16"/>
        <v>0</v>
      </c>
      <c r="J69" s="548">
        <v>0</v>
      </c>
      <c r="K69" s="19">
        <v>0</v>
      </c>
      <c r="L69" s="14">
        <v>0</v>
      </c>
      <c r="M69" s="15">
        <v>0</v>
      </c>
      <c r="N69" s="18">
        <v>0</v>
      </c>
      <c r="O69" s="19">
        <v>0</v>
      </c>
      <c r="P69" s="14">
        <v>0</v>
      </c>
      <c r="Q69" s="15">
        <v>0</v>
      </c>
      <c r="R69" s="18">
        <v>0</v>
      </c>
      <c r="S69" s="19">
        <v>0</v>
      </c>
      <c r="T69" s="14">
        <v>0</v>
      </c>
      <c r="U69" s="15">
        <v>0</v>
      </c>
      <c r="V69" s="18">
        <v>0</v>
      </c>
      <c r="W69" s="19">
        <v>0</v>
      </c>
      <c r="X69" s="14">
        <v>0</v>
      </c>
      <c r="Y69" s="15">
        <v>0</v>
      </c>
      <c r="Z69" s="18">
        <v>0</v>
      </c>
      <c r="AA69" s="19">
        <v>0</v>
      </c>
      <c r="AB69" s="698">
        <f t="shared" ref="AB69:AB73" si="104">J69+L69+N69+P69+R69+T69+V69+X69+Z69</f>
        <v>0</v>
      </c>
      <c r="AC69" s="699">
        <f t="shared" ref="AC69:AC73" si="105">K69+M69+O69+Q69+S69+U69+W69+Y69+AA69</f>
        <v>0</v>
      </c>
      <c r="AD69" s="567">
        <f>I69+AB69-AC69</f>
        <v>0</v>
      </c>
      <c r="AE69" s="463">
        <f>IFERROR(+VLOOKUP(A69,'Base de Datos'!$A$1:$G$96,7,0),0)</f>
        <v>0</v>
      </c>
      <c r="AF69" s="40">
        <f>IFERROR(+VLOOKUP(A69,'Base de Datos'!$A$1:$G$96,6,0),0)</f>
        <v>0</v>
      </c>
      <c r="AG69" s="40">
        <f>IFERROR(+VLOOKUP(A69,'Base de Datos'!$A$1:$H$96,8,0),0)</f>
        <v>0</v>
      </c>
      <c r="AH69" s="40">
        <f t="shared" si="72"/>
        <v>0</v>
      </c>
      <c r="AI69" s="167">
        <f t="shared" si="70"/>
        <v>0</v>
      </c>
      <c r="AJ69" s="158">
        <f t="shared" si="102"/>
        <v>0</v>
      </c>
      <c r="AK69" s="40">
        <f>IFERROR(+VLOOKUP(A69,'Base de Datos'!$A$1:$M$96,10,0),0)</f>
        <v>0</v>
      </c>
      <c r="AL69" s="533">
        <f t="shared" si="103"/>
        <v>0</v>
      </c>
      <c r="AN69" s="217">
        <f>AD69+'[1]PPTO AL 31 DE JULIO  2016'!Z71</f>
        <v>0</v>
      </c>
      <c r="AO69" s="217">
        <f>AE69+'[1]PPTO AL 31 DE JULIO  2016'!AA71</f>
        <v>0</v>
      </c>
      <c r="AP69" s="217">
        <f>AF69+'[1]PPTO AL 31 DE JULIO  2016'!AB71</f>
        <v>0</v>
      </c>
      <c r="AQ69" s="224">
        <f>AI69+'[1]PPTO AL 31 DE JULIO  2016'!AC71</f>
        <v>0</v>
      </c>
      <c r="AR69" s="226" t="e">
        <f t="shared" si="66"/>
        <v>#DIV/0!</v>
      </c>
      <c r="AS69" s="226" t="e">
        <f t="shared" si="67"/>
        <v>#DIV/0!</v>
      </c>
      <c r="AT69" s="523"/>
      <c r="AU69" s="483"/>
      <c r="AV69" s="486">
        <f t="shared" si="1"/>
        <v>0</v>
      </c>
      <c r="AW69" s="486">
        <f t="shared" si="2"/>
        <v>0</v>
      </c>
    </row>
    <row r="70" spans="1:49" s="4" customFormat="1" ht="15.6" x14ac:dyDescent="0.55000000000000004">
      <c r="A70" s="566" t="s">
        <v>517</v>
      </c>
      <c r="B70" s="459" t="s">
        <v>71</v>
      </c>
      <c r="C70" s="568">
        <v>80000000</v>
      </c>
      <c r="D70" s="460">
        <v>0</v>
      </c>
      <c r="E70" s="5"/>
      <c r="F70" s="5"/>
      <c r="G70" s="5"/>
      <c r="H70" s="5"/>
      <c r="I70" s="38">
        <f t="shared" si="16"/>
        <v>80000000</v>
      </c>
      <c r="J70" s="548">
        <v>0</v>
      </c>
      <c r="K70" s="19"/>
      <c r="L70" s="14">
        <v>0</v>
      </c>
      <c r="M70" s="15">
        <v>0</v>
      </c>
      <c r="N70" s="18">
        <v>0</v>
      </c>
      <c r="O70" s="19">
        <v>0</v>
      </c>
      <c r="P70" s="14">
        <v>0</v>
      </c>
      <c r="Q70" s="15"/>
      <c r="R70" s="18">
        <v>0</v>
      </c>
      <c r="S70" s="19">
        <v>0</v>
      </c>
      <c r="T70" s="14">
        <v>0</v>
      </c>
      <c r="U70" s="15">
        <v>0</v>
      </c>
      <c r="V70" s="18">
        <v>0</v>
      </c>
      <c r="W70" s="19">
        <v>0</v>
      </c>
      <c r="X70" s="14">
        <v>0</v>
      </c>
      <c r="Y70" s="15">
        <v>0</v>
      </c>
      <c r="Z70" s="18">
        <v>0</v>
      </c>
      <c r="AA70" s="19">
        <v>0</v>
      </c>
      <c r="AB70" s="698">
        <f t="shared" si="104"/>
        <v>0</v>
      </c>
      <c r="AC70" s="699">
        <f t="shared" si="105"/>
        <v>0</v>
      </c>
      <c r="AD70" s="567">
        <f>C70+AB70-AC70</f>
        <v>80000000</v>
      </c>
      <c r="AE70" s="463">
        <f>IFERROR(+VLOOKUP(A70,'Base de Datos'!$A$1:$G$96,7,0),0)</f>
        <v>0</v>
      </c>
      <c r="AF70" s="40">
        <f>IFERROR(+VLOOKUP(A70,'Base de Datos'!$A$1:$G$96,6,0),0)</f>
        <v>0</v>
      </c>
      <c r="AG70" s="40">
        <f>IFERROR(+VLOOKUP(A70,'Base de Datos'!$A$1:$H$96,8,0),0)</f>
        <v>0</v>
      </c>
      <c r="AH70" s="40">
        <f>+AI70+AG70</f>
        <v>80000000</v>
      </c>
      <c r="AI70" s="167">
        <f t="shared" si="70"/>
        <v>80000000</v>
      </c>
      <c r="AJ70" s="158">
        <f t="shared" si="102"/>
        <v>0</v>
      </c>
      <c r="AK70" s="40">
        <f>IFERROR(+VLOOKUP(A70,'Base de Datos'!$A$1:$M$96,10,0),0)</f>
        <v>36757392.799999997</v>
      </c>
      <c r="AL70" s="533">
        <f t="shared" si="103"/>
        <v>0</v>
      </c>
      <c r="AN70" s="217">
        <f>AD70+'[1]PPTO AL 31 DE JULIO  2016'!Z72</f>
        <v>105650000</v>
      </c>
      <c r="AO70" s="217">
        <f>AE70+'[1]PPTO AL 31 DE JULIO  2016'!AA72</f>
        <v>0</v>
      </c>
      <c r="AP70" s="217">
        <f>AF70+'[1]PPTO AL 31 DE JULIO  2016'!AB72</f>
        <v>25650000</v>
      </c>
      <c r="AQ70" s="224">
        <f>AI70+'[1]PPTO AL 31 DE JULIO  2016'!AC72</f>
        <v>80000000</v>
      </c>
      <c r="AR70" s="226">
        <f t="shared" si="66"/>
        <v>0</v>
      </c>
      <c r="AS70" s="226">
        <f t="shared" si="67"/>
        <v>0.24278277330809275</v>
      </c>
      <c r="AT70" s="523"/>
      <c r="AU70" s="483">
        <v>0</v>
      </c>
      <c r="AV70" s="486">
        <f t="shared" si="1"/>
        <v>80000000</v>
      </c>
      <c r="AW70" s="486">
        <f t="shared" si="2"/>
        <v>80000000</v>
      </c>
    </row>
    <row r="71" spans="1:49" s="4" customFormat="1" ht="15.6" x14ac:dyDescent="0.55000000000000004">
      <c r="A71" s="566" t="s">
        <v>518</v>
      </c>
      <c r="B71" s="459" t="s">
        <v>72</v>
      </c>
      <c r="C71" s="568">
        <v>25000000</v>
      </c>
      <c r="D71" s="460">
        <v>0</v>
      </c>
      <c r="E71" s="5"/>
      <c r="F71" s="5"/>
      <c r="G71" s="5"/>
      <c r="H71" s="5"/>
      <c r="I71" s="38">
        <f t="shared" si="16"/>
        <v>25000000</v>
      </c>
      <c r="J71" s="548">
        <v>0</v>
      </c>
      <c r="K71" s="19">
        <v>0</v>
      </c>
      <c r="L71" s="14"/>
      <c r="M71" s="15">
        <v>0</v>
      </c>
      <c r="N71" s="18">
        <v>0</v>
      </c>
      <c r="O71" s="19">
        <v>0</v>
      </c>
      <c r="P71" s="14">
        <v>0</v>
      </c>
      <c r="Q71" s="15">
        <v>0</v>
      </c>
      <c r="R71" s="18">
        <v>0</v>
      </c>
      <c r="S71" s="19"/>
      <c r="T71" s="14">
        <v>0</v>
      </c>
      <c r="U71" s="15"/>
      <c r="V71" s="18">
        <v>0</v>
      </c>
      <c r="W71" s="19"/>
      <c r="X71" s="14">
        <v>0</v>
      </c>
      <c r="Y71" s="15">
        <v>0</v>
      </c>
      <c r="Z71" s="18">
        <v>0</v>
      </c>
      <c r="AA71" s="19"/>
      <c r="AB71" s="698">
        <f t="shared" si="104"/>
        <v>0</v>
      </c>
      <c r="AC71" s="699">
        <f t="shared" si="105"/>
        <v>0</v>
      </c>
      <c r="AD71" s="567">
        <f>C71+AB71-AC71</f>
        <v>25000000</v>
      </c>
      <c r="AE71" s="463">
        <f>IFERROR(+VLOOKUP(A71,'Base de Datos'!$A$1:$G$96,7,0),0)</f>
        <v>0</v>
      </c>
      <c r="AF71" s="40">
        <f>IFERROR(+VLOOKUP(A71,'Base de Datos'!$A$1:$G$96,6,0),0)</f>
        <v>0</v>
      </c>
      <c r="AG71" s="40">
        <f>IFERROR(+VLOOKUP(A71,'Base de Datos'!$A$1:$H$96,8,0),0)</f>
        <v>0</v>
      </c>
      <c r="AH71" s="40">
        <f>+AI71+AG71</f>
        <v>25000000</v>
      </c>
      <c r="AI71" s="167">
        <f t="shared" si="70"/>
        <v>25000000</v>
      </c>
      <c r="AJ71" s="158">
        <f t="shared" si="102"/>
        <v>0</v>
      </c>
      <c r="AK71" s="40">
        <f>IFERROR(+VLOOKUP(A71,'Base de Datos'!$A$1:$M$96,10,0),0)</f>
        <v>6250000</v>
      </c>
      <c r="AL71" s="533">
        <f t="shared" si="103"/>
        <v>0</v>
      </c>
      <c r="AN71" s="217">
        <f>AD71+'[1]PPTO AL 31 DE JULIO  2016'!Z73</f>
        <v>25000000</v>
      </c>
      <c r="AO71" s="217">
        <f>AE71+'[1]PPTO AL 31 DE JULIO  2016'!AA73</f>
        <v>0</v>
      </c>
      <c r="AP71" s="217">
        <f>AF71+'[1]PPTO AL 31 DE JULIO  2016'!AB73</f>
        <v>0</v>
      </c>
      <c r="AQ71" s="224">
        <f>AI71+'[1]PPTO AL 31 DE JULIO  2016'!AC73</f>
        <v>25000000</v>
      </c>
      <c r="AR71" s="226">
        <f t="shared" si="66"/>
        <v>0</v>
      </c>
      <c r="AS71" s="226">
        <f t="shared" si="67"/>
        <v>0</v>
      </c>
      <c r="AT71" s="523"/>
      <c r="AU71" s="483">
        <v>41124000</v>
      </c>
      <c r="AV71" s="486">
        <f t="shared" si="1"/>
        <v>-16124000</v>
      </c>
      <c r="AW71" s="486">
        <f t="shared" si="2"/>
        <v>-16124000</v>
      </c>
    </row>
    <row r="72" spans="1:49" s="4" customFormat="1" ht="15.6" x14ac:dyDescent="0.55000000000000004">
      <c r="A72" s="566" t="s">
        <v>519</v>
      </c>
      <c r="B72" s="459" t="s">
        <v>73</v>
      </c>
      <c r="C72" s="568">
        <v>28200000</v>
      </c>
      <c r="D72" s="460">
        <v>0</v>
      </c>
      <c r="E72" s="5"/>
      <c r="F72" s="5"/>
      <c r="G72" s="5"/>
      <c r="H72" s="5"/>
      <c r="I72" s="38">
        <f t="shared" si="16"/>
        <v>28200000</v>
      </c>
      <c r="J72" s="548">
        <v>0</v>
      </c>
      <c r="K72" s="19">
        <v>0</v>
      </c>
      <c r="L72" s="14">
        <v>0</v>
      </c>
      <c r="M72" s="15">
        <v>0</v>
      </c>
      <c r="N72" s="18">
        <v>0</v>
      </c>
      <c r="O72" s="19">
        <v>0</v>
      </c>
      <c r="P72" s="14">
        <v>0</v>
      </c>
      <c r="Q72" s="15">
        <v>0</v>
      </c>
      <c r="R72" s="18">
        <v>0</v>
      </c>
      <c r="S72" s="19"/>
      <c r="T72" s="14">
        <v>0</v>
      </c>
      <c r="U72" s="15"/>
      <c r="V72" s="18">
        <v>0</v>
      </c>
      <c r="W72" s="19">
        <v>0</v>
      </c>
      <c r="X72" s="14">
        <v>0</v>
      </c>
      <c r="Y72" s="15">
        <v>0</v>
      </c>
      <c r="Z72" s="18">
        <v>0</v>
      </c>
      <c r="AA72" s="19">
        <v>0</v>
      </c>
      <c r="AB72" s="698">
        <f t="shared" si="104"/>
        <v>0</v>
      </c>
      <c r="AC72" s="699">
        <f t="shared" si="105"/>
        <v>0</v>
      </c>
      <c r="AD72" s="567">
        <f>C72+AB72-AC72</f>
        <v>28200000</v>
      </c>
      <c r="AE72" s="463">
        <f>IFERROR(+VLOOKUP(A72,'Base de Datos'!$A$1:$G$96,7,0),0)</f>
        <v>1093369.43</v>
      </c>
      <c r="AF72" s="40">
        <f>IFERROR(+VLOOKUP(A72,'Base de Datos'!$A$1:$G$96,6,0),0)</f>
        <v>6222669.29</v>
      </c>
      <c r="AG72" s="40">
        <f>IFERROR(+VLOOKUP(A72,'Base de Datos'!$A$1:$H$96,8,0),0)</f>
        <v>0</v>
      </c>
      <c r="AH72" s="40">
        <f>+AI72+AG72</f>
        <v>20883961.280000001</v>
      </c>
      <c r="AI72" s="167">
        <f>AD72-AE72-AF72</f>
        <v>20883961.280000001</v>
      </c>
      <c r="AJ72" s="158">
        <f t="shared" si="102"/>
        <v>0.25943399716312054</v>
      </c>
      <c r="AK72" s="40">
        <f>IFERROR(+VLOOKUP(A72,'Base de Datos'!$A$1:$M$96,10,0),0)</f>
        <v>0</v>
      </c>
      <c r="AL72" s="533">
        <f t="shared" si="103"/>
        <v>3.8771965602836876E-2</v>
      </c>
      <c r="AN72" s="217">
        <f>AD72+'[1]PPTO AL 31 DE JULIO  2016'!Z74</f>
        <v>79989000</v>
      </c>
      <c r="AO72" s="217">
        <f>AE72+'[1]PPTO AL 31 DE JULIO  2016'!AA74</f>
        <v>13970289.43</v>
      </c>
      <c r="AP72" s="217">
        <f>AF72+'[1]PPTO AL 31 DE JULIO  2016'!AB74</f>
        <v>23129495.289999999</v>
      </c>
      <c r="AQ72" s="224">
        <f>AI72+'[1]PPTO AL 31 DE JULIO  2016'!AC74</f>
        <v>42889215.280000001</v>
      </c>
      <c r="AR72" s="226">
        <f t="shared" si="66"/>
        <v>0.17465263261198413</v>
      </c>
      <c r="AS72" s="226">
        <f t="shared" si="67"/>
        <v>0.46381108302391577</v>
      </c>
      <c r="AT72" s="523"/>
      <c r="AU72" s="483">
        <v>12221999.939999999</v>
      </c>
      <c r="AV72" s="486">
        <f t="shared" si="1"/>
        <v>8661961.3400000017</v>
      </c>
      <c r="AW72" s="486">
        <f t="shared" si="2"/>
        <v>8661961.3400000017</v>
      </c>
    </row>
    <row r="73" spans="1:49" s="4" customFormat="1" ht="15.6" x14ac:dyDescent="0.55000000000000004">
      <c r="A73" s="566" t="s">
        <v>520</v>
      </c>
      <c r="B73" s="459" t="s">
        <v>74</v>
      </c>
      <c r="C73" s="568">
        <v>2131000</v>
      </c>
      <c r="D73" s="460">
        <v>0</v>
      </c>
      <c r="E73" s="5"/>
      <c r="F73" s="5"/>
      <c r="G73" s="5"/>
      <c r="H73" s="5"/>
      <c r="I73" s="38">
        <f t="shared" si="16"/>
        <v>2131000</v>
      </c>
      <c r="J73" s="548">
        <v>0</v>
      </c>
      <c r="K73" s="19">
        <v>0</v>
      </c>
      <c r="L73" s="14"/>
      <c r="M73" s="15">
        <v>0</v>
      </c>
      <c r="N73" s="18">
        <v>0</v>
      </c>
      <c r="O73" s="19">
        <v>0</v>
      </c>
      <c r="P73" s="14">
        <v>0</v>
      </c>
      <c r="Q73" s="15">
        <v>0</v>
      </c>
      <c r="R73" s="18"/>
      <c r="S73" s="19"/>
      <c r="T73" s="14">
        <v>0</v>
      </c>
      <c r="U73" s="15"/>
      <c r="V73" s="18">
        <v>0</v>
      </c>
      <c r="W73" s="19">
        <v>0</v>
      </c>
      <c r="X73" s="14">
        <v>0</v>
      </c>
      <c r="Y73" s="15">
        <v>0</v>
      </c>
      <c r="Z73" s="18">
        <v>0</v>
      </c>
      <c r="AA73" s="19">
        <v>0</v>
      </c>
      <c r="AB73" s="698">
        <f t="shared" si="104"/>
        <v>0</v>
      </c>
      <c r="AC73" s="699">
        <f t="shared" si="105"/>
        <v>0</v>
      </c>
      <c r="AD73" s="567">
        <f>C73+AB73-AC73</f>
        <v>2131000</v>
      </c>
      <c r="AE73" s="463">
        <f>IFERROR(+VLOOKUP(A73,'Base de Datos'!$A$1:$G$96,7,0),0)</f>
        <v>7926.95</v>
      </c>
      <c r="AF73" s="40">
        <f>IFERROR(+VLOOKUP(A73,'Base de Datos'!$A$1:$G$96,6,0),0)</f>
        <v>109867.77</v>
      </c>
      <c r="AG73" s="40">
        <f>IFERROR(+VLOOKUP(A73,'Base de Datos'!$A$1:$H$96,8,0),0)</f>
        <v>0</v>
      </c>
      <c r="AH73" s="40">
        <f>+AI73+AG73</f>
        <v>2013205.2799999998</v>
      </c>
      <c r="AI73" s="167">
        <f t="shared" si="70"/>
        <v>2013205.2799999998</v>
      </c>
      <c r="AJ73" s="158">
        <f t="shared" si="102"/>
        <v>5.5276733927733551E-2</v>
      </c>
      <c r="AK73" s="40">
        <f>IFERROR(+VLOOKUP(A73,'Base de Datos'!$A$1:$M$96,10,0),0)</f>
        <v>414955.28</v>
      </c>
      <c r="AL73" s="533">
        <f t="shared" si="103"/>
        <v>3.7198263725950259E-3</v>
      </c>
      <c r="AN73" s="217">
        <f>AD73+'[1]PPTO AL 31 DE JULIO  2016'!Z75</f>
        <v>2201000</v>
      </c>
      <c r="AO73" s="217">
        <f>AE73+'[1]PPTO AL 31 DE JULIO  2016'!AA75</f>
        <v>7926.95</v>
      </c>
      <c r="AP73" s="217">
        <f>AF73+'[1]PPTO AL 31 DE JULIO  2016'!AB75</f>
        <v>109867.77</v>
      </c>
      <c r="AQ73" s="224">
        <f>AI73+'[1]PPTO AL 31 DE JULIO  2016'!AC75</f>
        <v>2083205.2799999998</v>
      </c>
      <c r="AR73" s="226">
        <f t="shared" si="66"/>
        <v>3.6015220354384371E-3</v>
      </c>
      <c r="AS73" s="226">
        <f t="shared" si="67"/>
        <v>5.3518727850976826E-2</v>
      </c>
      <c r="AT73" s="523"/>
      <c r="AU73" s="483">
        <v>979541.8</v>
      </c>
      <c r="AV73" s="486">
        <f t="shared" si="1"/>
        <v>1033663.4799999997</v>
      </c>
      <c r="AW73" s="486">
        <f t="shared" si="2"/>
        <v>1033663.4799999997</v>
      </c>
    </row>
    <row r="74" spans="1:49" s="23" customFormat="1" ht="16.8" x14ac:dyDescent="0.55000000000000004">
      <c r="A74" s="384">
        <v>105</v>
      </c>
      <c r="B74" s="385" t="s">
        <v>75</v>
      </c>
      <c r="C74" s="386">
        <f>SUM(C75:C78)</f>
        <v>67214905</v>
      </c>
      <c r="D74" s="386">
        <f>SUM(D75:D78)</f>
        <v>0</v>
      </c>
      <c r="E74" s="395">
        <f>SUM(E75:E78)</f>
        <v>0</v>
      </c>
      <c r="F74" s="395"/>
      <c r="G74" s="395"/>
      <c r="H74" s="395">
        <f>SUM(H75:H78)</f>
        <v>0</v>
      </c>
      <c r="I74" s="393">
        <f t="shared" si="16"/>
        <v>67214905</v>
      </c>
      <c r="J74" s="388">
        <f>SUM(J75:J78)</f>
        <v>0</v>
      </c>
      <c r="K74" s="389">
        <f t="shared" ref="K74:W74" si="106">SUM(K75:K78)</f>
        <v>0</v>
      </c>
      <c r="L74" s="390">
        <f t="shared" si="106"/>
        <v>0</v>
      </c>
      <c r="M74" s="391">
        <f t="shared" si="106"/>
        <v>0</v>
      </c>
      <c r="N74" s="390">
        <f t="shared" si="106"/>
        <v>0</v>
      </c>
      <c r="O74" s="391">
        <f t="shared" si="106"/>
        <v>0</v>
      </c>
      <c r="P74" s="390">
        <f t="shared" si="106"/>
        <v>0</v>
      </c>
      <c r="Q74" s="391">
        <f t="shared" si="106"/>
        <v>0</v>
      </c>
      <c r="R74" s="390">
        <f t="shared" si="106"/>
        <v>0</v>
      </c>
      <c r="S74" s="391">
        <f t="shared" si="106"/>
        <v>0</v>
      </c>
      <c r="T74" s="390">
        <f>SUM(T75:T78)</f>
        <v>0</v>
      </c>
      <c r="U74" s="391">
        <f>SUM(U75:U78)</f>
        <v>0</v>
      </c>
      <c r="V74" s="390">
        <f t="shared" si="106"/>
        <v>0</v>
      </c>
      <c r="W74" s="391">
        <f t="shared" si="106"/>
        <v>0</v>
      </c>
      <c r="X74" s="390">
        <f t="shared" ref="X74:AA74" si="107">SUM(X75:X78)</f>
        <v>0</v>
      </c>
      <c r="Y74" s="391">
        <f t="shared" si="107"/>
        <v>0</v>
      </c>
      <c r="Z74" s="390">
        <f t="shared" si="107"/>
        <v>0</v>
      </c>
      <c r="AA74" s="391">
        <f t="shared" si="107"/>
        <v>0</v>
      </c>
      <c r="AB74" s="392">
        <f t="shared" ref="AB74:AI74" si="108">SUM(AB75:AB78)</f>
        <v>0</v>
      </c>
      <c r="AC74" s="386">
        <f t="shared" si="108"/>
        <v>0</v>
      </c>
      <c r="AD74" s="393">
        <f t="shared" si="108"/>
        <v>67214905</v>
      </c>
      <c r="AE74" s="458">
        <f t="shared" si="108"/>
        <v>448905</v>
      </c>
      <c r="AF74" s="405">
        <f t="shared" si="108"/>
        <v>16354820</v>
      </c>
      <c r="AG74" s="405">
        <f t="shared" ref="AG74" si="109">SUM(AG75:AG78)</f>
        <v>0</v>
      </c>
      <c r="AH74" s="405">
        <f>+AI74+AG5</f>
        <v>50411180</v>
      </c>
      <c r="AI74" s="393">
        <f t="shared" si="108"/>
        <v>50411180</v>
      </c>
      <c r="AJ74" s="396">
        <f t="shared" si="99"/>
        <v>0.24999998140293436</v>
      </c>
      <c r="AK74" s="405">
        <f t="shared" ref="AK74" si="110">SUM(AK75:AK78)</f>
        <v>1</v>
      </c>
      <c r="AL74" s="533">
        <f t="shared" si="101"/>
        <v>6.6786525994494824E-3</v>
      </c>
      <c r="AN74" s="217">
        <f>AD74+'[1]PPTO AL 31 DE JULIO  2016'!Z76</f>
        <v>107923905</v>
      </c>
      <c r="AO74" s="217">
        <f>AE74+'[1]PPTO AL 31 DE JULIO  2016'!AA76</f>
        <v>5809532.4400000004</v>
      </c>
      <c r="AP74" s="217">
        <f>AF74+'[1]PPTO AL 31 DE JULIO  2016'!AB76</f>
        <v>29716816.66</v>
      </c>
      <c r="AQ74" s="224">
        <f>AI74+'[1]PPTO AL 31 DE JULIO  2016'!AC76</f>
        <v>72397555.900000006</v>
      </c>
      <c r="AR74" s="226">
        <f t="shared" si="66"/>
        <v>5.3829894683666238E-2</v>
      </c>
      <c r="AS74" s="226">
        <f t="shared" si="67"/>
        <v>0.32917961131966084</v>
      </c>
      <c r="AT74" s="523"/>
      <c r="AU74" s="483">
        <v>480834</v>
      </c>
      <c r="AV74" s="489">
        <f t="shared" ref="AV74:AV137" si="111">+AI74-AU74</f>
        <v>49930346</v>
      </c>
      <c r="AW74" s="486"/>
    </row>
    <row r="75" spans="1:49" s="4" customFormat="1" ht="15.6" x14ac:dyDescent="0.55000000000000004">
      <c r="A75" s="566" t="s">
        <v>521</v>
      </c>
      <c r="B75" s="459" t="s">
        <v>76</v>
      </c>
      <c r="C75" s="568">
        <v>714905</v>
      </c>
      <c r="D75" s="460">
        <v>0</v>
      </c>
      <c r="E75" s="5"/>
      <c r="F75" s="5"/>
      <c r="G75" s="5"/>
      <c r="H75" s="5"/>
      <c r="I75" s="38">
        <f t="shared" si="16"/>
        <v>714905</v>
      </c>
      <c r="J75" s="548">
        <v>0</v>
      </c>
      <c r="K75" s="19">
        <v>0</v>
      </c>
      <c r="L75" s="14">
        <v>0</v>
      </c>
      <c r="M75" s="15">
        <v>0</v>
      </c>
      <c r="N75" s="18">
        <v>0</v>
      </c>
      <c r="O75" s="19">
        <v>0</v>
      </c>
      <c r="P75" s="14">
        <v>0</v>
      </c>
      <c r="Q75" s="15">
        <v>0</v>
      </c>
      <c r="R75" s="18">
        <v>0</v>
      </c>
      <c r="S75" s="19"/>
      <c r="T75" s="14">
        <v>0</v>
      </c>
      <c r="U75" s="15">
        <v>0</v>
      </c>
      <c r="V75" s="18"/>
      <c r="W75" s="19"/>
      <c r="X75" s="14">
        <v>0</v>
      </c>
      <c r="Y75" s="15"/>
      <c r="Z75" s="18">
        <v>0</v>
      </c>
      <c r="AA75" s="19"/>
      <c r="AB75" s="698">
        <f t="shared" ref="AB75:AB78" si="112">J75+L75+N75+P75+R75+T75+V75+X75+Z75</f>
        <v>0</v>
      </c>
      <c r="AC75" s="699">
        <f t="shared" ref="AC75:AC78" si="113">K75+M75+O75+Q75+S75+U75+W75+Y75+AA75</f>
        <v>0</v>
      </c>
      <c r="AD75" s="567">
        <f>C75+AB75-AC75</f>
        <v>714905</v>
      </c>
      <c r="AE75" s="463">
        <f>IFERROR(+VLOOKUP(A75,'Base de Datos'!$A$1:$G$96,7,0),0)</f>
        <v>23405</v>
      </c>
      <c r="AF75" s="40">
        <f>IFERROR(+VLOOKUP(A75,'Base de Datos'!$A$1:$G$96,6,0),0)</f>
        <v>155321</v>
      </c>
      <c r="AG75" s="40">
        <f>IFERROR(+VLOOKUP(A75,'Base de Datos'!$A$1:$H$96,8,0),0)</f>
        <v>0</v>
      </c>
      <c r="AH75" s="40">
        <f t="shared" ref="AH75:AH80" si="114">+AI75+AG75</f>
        <v>536179</v>
      </c>
      <c r="AI75" s="167">
        <f t="shared" si="70"/>
        <v>536179</v>
      </c>
      <c r="AJ75" s="158">
        <f t="shared" ref="AJ75:AJ78" si="115">IFERROR(((AD75-AI75)/AD75),0)</f>
        <v>0.24999965030318713</v>
      </c>
      <c r="AK75" s="40">
        <f>IFERROR(+VLOOKUP(A75,'Base de Datos'!$A$1:$M$96,10,0),0)</f>
        <v>0</v>
      </c>
      <c r="AL75" s="533">
        <f t="shared" ref="AL75:AL78" si="116">IFERROR(+(AE75/AD75),0)</f>
        <v>3.273861562025724E-2</v>
      </c>
      <c r="AN75" s="217">
        <f>AD75+'[1]PPTO AL 31 DE JULIO  2016'!Z77</f>
        <v>1714905</v>
      </c>
      <c r="AO75" s="217">
        <f>AE75+'[1]PPTO AL 31 DE JULIO  2016'!AA77</f>
        <v>23405</v>
      </c>
      <c r="AP75" s="217">
        <f>AF75+'[1]PPTO AL 31 DE JULIO  2016'!AB77</f>
        <v>155321</v>
      </c>
      <c r="AQ75" s="224">
        <f>AI75+'[1]PPTO AL 31 DE JULIO  2016'!AC77</f>
        <v>1536179</v>
      </c>
      <c r="AR75" s="226">
        <f t="shared" si="66"/>
        <v>1.3647986331604375E-2</v>
      </c>
      <c r="AS75" s="226">
        <f t="shared" si="67"/>
        <v>0.10421918415305804</v>
      </c>
      <c r="AT75" s="523"/>
      <c r="AU75" s="483">
        <v>480834</v>
      </c>
      <c r="AV75" s="486">
        <f t="shared" si="111"/>
        <v>55345</v>
      </c>
      <c r="AW75" s="486">
        <f t="shared" ref="AW75:AW137" si="117">+AV75</f>
        <v>55345</v>
      </c>
    </row>
    <row r="76" spans="1:49" s="4" customFormat="1" ht="15.6" x14ac:dyDescent="0.55000000000000004">
      <c r="A76" s="566" t="s">
        <v>522</v>
      </c>
      <c r="B76" s="459" t="s">
        <v>77</v>
      </c>
      <c r="C76" s="568">
        <v>20000000</v>
      </c>
      <c r="D76" s="460">
        <v>0</v>
      </c>
      <c r="E76" s="5"/>
      <c r="F76" s="5"/>
      <c r="G76" s="5"/>
      <c r="H76" s="5"/>
      <c r="I76" s="38">
        <f t="shared" si="16"/>
        <v>20000000</v>
      </c>
      <c r="J76" s="548">
        <v>0</v>
      </c>
      <c r="K76" s="19">
        <v>0</v>
      </c>
      <c r="L76" s="14">
        <v>0</v>
      </c>
      <c r="M76" s="15">
        <v>0</v>
      </c>
      <c r="N76" s="18"/>
      <c r="O76" s="19">
        <v>0</v>
      </c>
      <c r="P76" s="14"/>
      <c r="Q76" s="15">
        <v>0</v>
      </c>
      <c r="R76" s="18"/>
      <c r="S76" s="19"/>
      <c r="T76" s="14">
        <v>0</v>
      </c>
      <c r="U76" s="15">
        <v>0</v>
      </c>
      <c r="V76" s="18"/>
      <c r="W76" s="19"/>
      <c r="X76" s="14">
        <v>0</v>
      </c>
      <c r="Y76" s="15">
        <v>0</v>
      </c>
      <c r="Z76" s="18">
        <v>0</v>
      </c>
      <c r="AA76" s="19"/>
      <c r="AB76" s="698">
        <f t="shared" si="112"/>
        <v>0</v>
      </c>
      <c r="AC76" s="699">
        <f t="shared" si="113"/>
        <v>0</v>
      </c>
      <c r="AD76" s="567">
        <f>C76+AB76-AC76</f>
        <v>20000000</v>
      </c>
      <c r="AE76" s="463">
        <f>IFERROR(+VLOOKUP(A76,'Base de Datos'!$A$1:$G$96,7,0),0)</f>
        <v>425500</v>
      </c>
      <c r="AF76" s="40">
        <f>IFERROR(+VLOOKUP(A76,'Base de Datos'!$A$1:$G$96,6,0),0)</f>
        <v>4574500</v>
      </c>
      <c r="AG76" s="40">
        <f>IFERROR(+VLOOKUP(A76,'Base de Datos'!$A$1:$H$96,8,0),0)</f>
        <v>0</v>
      </c>
      <c r="AH76" s="40">
        <f t="shared" si="114"/>
        <v>15000000</v>
      </c>
      <c r="AI76" s="167">
        <f t="shared" si="70"/>
        <v>15000000</v>
      </c>
      <c r="AJ76" s="158">
        <f t="shared" si="115"/>
        <v>0.25</v>
      </c>
      <c r="AK76" s="40">
        <f>IFERROR(+VLOOKUP(A76,'Base de Datos'!$A$1:$M$96,10,0),0)</f>
        <v>0</v>
      </c>
      <c r="AL76" s="533">
        <f>IFERROR(+(AE76/AD76),0)</f>
        <v>2.1274999999999999E-2</v>
      </c>
      <c r="AN76" s="217">
        <f>AD76+'[1]PPTO AL 31 DE JULIO  2016'!Z78</f>
        <v>23000000</v>
      </c>
      <c r="AO76" s="217">
        <f>AE76+'[1]PPTO AL 31 DE JULIO  2016'!AA78</f>
        <v>718650</v>
      </c>
      <c r="AP76" s="217">
        <f>AF76+'[1]PPTO AL 31 DE JULIO  2016'!AB78</f>
        <v>4890950</v>
      </c>
      <c r="AQ76" s="224">
        <f>AI76+'[1]PPTO AL 31 DE JULIO  2016'!AC78</f>
        <v>17390400</v>
      </c>
      <c r="AR76" s="226">
        <f t="shared" si="66"/>
        <v>3.1245652173913042E-2</v>
      </c>
      <c r="AS76" s="226">
        <f t="shared" si="67"/>
        <v>0.24389565217391304</v>
      </c>
      <c r="AT76" s="523"/>
      <c r="AU76" s="483">
        <v>0</v>
      </c>
      <c r="AV76" s="486">
        <f t="shared" si="111"/>
        <v>15000000</v>
      </c>
      <c r="AW76" s="486">
        <f t="shared" si="117"/>
        <v>15000000</v>
      </c>
    </row>
    <row r="77" spans="1:49" s="4" customFormat="1" ht="15.6" x14ac:dyDescent="0.55000000000000004">
      <c r="A77" s="566" t="s">
        <v>523</v>
      </c>
      <c r="B77" s="459" t="s">
        <v>78</v>
      </c>
      <c r="C77" s="568">
        <v>28000000</v>
      </c>
      <c r="D77" s="460">
        <v>0</v>
      </c>
      <c r="E77" s="5"/>
      <c r="F77" s="5"/>
      <c r="G77" s="5"/>
      <c r="H77" s="5"/>
      <c r="I77" s="38">
        <f t="shared" si="16"/>
        <v>28000000</v>
      </c>
      <c r="J77" s="548">
        <v>0</v>
      </c>
      <c r="K77" s="19"/>
      <c r="L77" s="14">
        <v>0</v>
      </c>
      <c r="M77" s="15"/>
      <c r="N77" s="18"/>
      <c r="O77" s="19">
        <v>0</v>
      </c>
      <c r="P77" s="14">
        <v>0</v>
      </c>
      <c r="Q77" s="15"/>
      <c r="R77" s="18">
        <v>0</v>
      </c>
      <c r="S77" s="19"/>
      <c r="T77" s="14"/>
      <c r="U77" s="15">
        <v>0</v>
      </c>
      <c r="V77" s="18">
        <v>0</v>
      </c>
      <c r="W77" s="19">
        <v>0</v>
      </c>
      <c r="X77" s="14">
        <v>0</v>
      </c>
      <c r="Y77" s="15">
        <v>0</v>
      </c>
      <c r="Z77" s="18">
        <v>0</v>
      </c>
      <c r="AA77" s="19">
        <v>0</v>
      </c>
      <c r="AB77" s="698">
        <f t="shared" si="112"/>
        <v>0</v>
      </c>
      <c r="AC77" s="699">
        <f t="shared" si="113"/>
        <v>0</v>
      </c>
      <c r="AD77" s="567">
        <f>C77+AB77-AC77</f>
        <v>28000000</v>
      </c>
      <c r="AE77" s="463">
        <f>IFERROR(+VLOOKUP(A77,'Base de Datos'!$A$1:$G$96,7,0),0)</f>
        <v>0</v>
      </c>
      <c r="AF77" s="40">
        <f>IFERROR(+VLOOKUP(A77,'Base de Datos'!$A$1:$G$96,6,0),0)</f>
        <v>6999999</v>
      </c>
      <c r="AG77" s="40">
        <f>IFERROR(+VLOOKUP(A77,'Base de Datos'!$A$1:$H$96,8,0),0)</f>
        <v>0</v>
      </c>
      <c r="AH77" s="40">
        <f t="shared" si="114"/>
        <v>21000001</v>
      </c>
      <c r="AI77" s="167">
        <f t="shared" si="70"/>
        <v>21000001</v>
      </c>
      <c r="AJ77" s="158">
        <f t="shared" si="115"/>
        <v>0.24999996428571428</v>
      </c>
      <c r="AK77" s="40">
        <f>IFERROR(+VLOOKUP(A77,'Base de Datos'!$A$1:$M$96,10,0),0)</f>
        <v>1</v>
      </c>
      <c r="AL77" s="533">
        <f t="shared" si="116"/>
        <v>0</v>
      </c>
      <c r="AN77" s="217">
        <f>AD77+'[1]PPTO AL 31 DE JULIO  2016'!Z79</f>
        <v>41939000</v>
      </c>
      <c r="AO77" s="217">
        <f>AE77+'[1]PPTO AL 31 DE JULIO  2016'!AA79</f>
        <v>1699410.51</v>
      </c>
      <c r="AP77" s="217">
        <f>AF77+'[1]PPTO AL 31 DE JULIO  2016'!AB79</f>
        <v>7000005.4199999999</v>
      </c>
      <c r="AQ77" s="224">
        <f>AI77+'[1]PPTO AL 31 DE JULIO  2016'!AC79</f>
        <v>33239584.07</v>
      </c>
      <c r="AR77" s="226">
        <f t="shared" si="66"/>
        <v>4.052100693864899E-2</v>
      </c>
      <c r="AS77" s="226">
        <f t="shared" si="67"/>
        <v>0.20743021841245618</v>
      </c>
      <c r="AT77" s="523"/>
      <c r="AU77" s="483"/>
      <c r="AV77" s="486">
        <f t="shared" si="111"/>
        <v>21000001</v>
      </c>
      <c r="AW77" s="486">
        <f t="shared" si="117"/>
        <v>21000001</v>
      </c>
    </row>
    <row r="78" spans="1:49" s="4" customFormat="1" ht="15.6" x14ac:dyDescent="0.55000000000000004">
      <c r="A78" s="566" t="s">
        <v>524</v>
      </c>
      <c r="B78" s="459" t="s">
        <v>79</v>
      </c>
      <c r="C78" s="568">
        <v>18500000</v>
      </c>
      <c r="D78" s="460">
        <v>0</v>
      </c>
      <c r="E78" s="5"/>
      <c r="F78" s="5"/>
      <c r="G78" s="5"/>
      <c r="H78" s="5"/>
      <c r="I78" s="38">
        <f t="shared" ref="I78:I141" si="118">SUM(C78:D78)</f>
        <v>18500000</v>
      </c>
      <c r="J78" s="548">
        <v>0</v>
      </c>
      <c r="K78" s="19"/>
      <c r="L78" s="14">
        <v>0</v>
      </c>
      <c r="M78" s="15"/>
      <c r="N78" s="18"/>
      <c r="O78" s="19">
        <v>0</v>
      </c>
      <c r="P78" s="14">
        <v>0</v>
      </c>
      <c r="Q78" s="15"/>
      <c r="R78" s="18">
        <v>0</v>
      </c>
      <c r="S78" s="19"/>
      <c r="T78" s="14"/>
      <c r="U78" s="15">
        <v>0</v>
      </c>
      <c r="V78" s="18">
        <v>0</v>
      </c>
      <c r="W78" s="19">
        <v>0</v>
      </c>
      <c r="X78" s="14">
        <v>0</v>
      </c>
      <c r="Y78" s="15">
        <v>0</v>
      </c>
      <c r="Z78" s="18">
        <v>0</v>
      </c>
      <c r="AA78" s="19">
        <v>0</v>
      </c>
      <c r="AB78" s="698">
        <f t="shared" si="112"/>
        <v>0</v>
      </c>
      <c r="AC78" s="699">
        <f t="shared" si="113"/>
        <v>0</v>
      </c>
      <c r="AD78" s="567">
        <f>C78+AB78-AC78</f>
        <v>18500000</v>
      </c>
      <c r="AE78" s="463">
        <f>IFERROR(+VLOOKUP(A78,'Base de Datos'!$A$1:$G$96,7,0),0)</f>
        <v>0</v>
      </c>
      <c r="AF78" s="40">
        <f>IFERROR(+VLOOKUP(A78,'Base de Datos'!$A$1:$G$96,6,0),0)</f>
        <v>4625000</v>
      </c>
      <c r="AG78" s="40">
        <f>IFERROR(+VLOOKUP(A78,'Base de Datos'!$A$1:$H$96,8,0),0)</f>
        <v>0</v>
      </c>
      <c r="AH78" s="40">
        <f t="shared" si="114"/>
        <v>13875000</v>
      </c>
      <c r="AI78" s="167">
        <f t="shared" si="70"/>
        <v>13875000</v>
      </c>
      <c r="AJ78" s="158">
        <f t="shared" si="115"/>
        <v>0.25</v>
      </c>
      <c r="AK78" s="40">
        <f>IFERROR(+VLOOKUP(A78,'Base de Datos'!$A$1:$M$96,10,0),0)</f>
        <v>0</v>
      </c>
      <c r="AL78" s="533">
        <f t="shared" si="116"/>
        <v>0</v>
      </c>
      <c r="AN78" s="217">
        <f>AD78+'[1]PPTO AL 31 DE JULIO  2016'!Z80</f>
        <v>41270000</v>
      </c>
      <c r="AO78" s="217">
        <f>AE78+'[1]PPTO AL 31 DE JULIO  2016'!AA80</f>
        <v>3368066.93</v>
      </c>
      <c r="AP78" s="217">
        <f>AF78+'[1]PPTO AL 31 DE JULIO  2016'!AB80</f>
        <v>17670540.240000002</v>
      </c>
      <c r="AQ78" s="224">
        <f>AI78+'[1]PPTO AL 31 DE JULIO  2016'!AC80</f>
        <v>20231392.829999998</v>
      </c>
      <c r="AR78" s="226">
        <f t="shared" si="66"/>
        <v>8.1610538647928277E-2</v>
      </c>
      <c r="AS78" s="226">
        <f t="shared" si="67"/>
        <v>0.50977967458202089</v>
      </c>
      <c r="AT78" s="523"/>
      <c r="AU78" s="483"/>
      <c r="AV78" s="486">
        <f t="shared" si="111"/>
        <v>13875000</v>
      </c>
      <c r="AW78" s="486">
        <f t="shared" si="117"/>
        <v>13875000</v>
      </c>
    </row>
    <row r="79" spans="1:49" s="23" customFormat="1" ht="16.8" x14ac:dyDescent="0.55000000000000004">
      <c r="A79" s="384">
        <v>106</v>
      </c>
      <c r="B79" s="385" t="s">
        <v>80</v>
      </c>
      <c r="C79" s="386">
        <f>SUM(C80:C82)</f>
        <v>24586708</v>
      </c>
      <c r="D79" s="386">
        <f>SUM(D80:D82)</f>
        <v>0</v>
      </c>
      <c r="E79" s="395">
        <f>SUM(E80:E82)</f>
        <v>0</v>
      </c>
      <c r="F79" s="395"/>
      <c r="G79" s="395"/>
      <c r="H79" s="395">
        <f>SUM(H80:H82)</f>
        <v>0</v>
      </c>
      <c r="I79" s="393">
        <f t="shared" si="118"/>
        <v>24586708</v>
      </c>
      <c r="J79" s="388">
        <f>SUM(J80:J82)</f>
        <v>0</v>
      </c>
      <c r="K79" s="389">
        <f t="shared" ref="K79:W79" si="119">SUM(K80:K82)</f>
        <v>0</v>
      </c>
      <c r="L79" s="390">
        <f t="shared" si="119"/>
        <v>0</v>
      </c>
      <c r="M79" s="391">
        <f t="shared" si="119"/>
        <v>0</v>
      </c>
      <c r="N79" s="390">
        <f t="shared" si="119"/>
        <v>0</v>
      </c>
      <c r="O79" s="391">
        <f t="shared" si="119"/>
        <v>0</v>
      </c>
      <c r="P79" s="390">
        <f t="shared" si="119"/>
        <v>0</v>
      </c>
      <c r="Q79" s="391">
        <f t="shared" si="119"/>
        <v>0</v>
      </c>
      <c r="R79" s="391">
        <f t="shared" si="119"/>
        <v>0</v>
      </c>
      <c r="S79" s="391">
        <f>SUM(S80:S82)</f>
        <v>0</v>
      </c>
      <c r="T79" s="390">
        <f>SUM(T80:T82)</f>
        <v>0</v>
      </c>
      <c r="U79" s="391">
        <f>SUM(U80:U82)</f>
        <v>0</v>
      </c>
      <c r="V79" s="391">
        <f t="shared" si="119"/>
        <v>0</v>
      </c>
      <c r="W79" s="391">
        <f t="shared" si="119"/>
        <v>0</v>
      </c>
      <c r="X79" s="390">
        <f t="shared" ref="X79:AA79" si="120">SUM(X80:X82)</f>
        <v>0</v>
      </c>
      <c r="Y79" s="391">
        <f t="shared" si="120"/>
        <v>0</v>
      </c>
      <c r="Z79" s="391">
        <f t="shared" si="120"/>
        <v>0</v>
      </c>
      <c r="AA79" s="391">
        <f t="shared" si="120"/>
        <v>0</v>
      </c>
      <c r="AB79" s="392">
        <f t="shared" ref="AB79:AI79" si="121">SUM(AB80:AB82)</f>
        <v>0</v>
      </c>
      <c r="AC79" s="386">
        <f t="shared" si="121"/>
        <v>0</v>
      </c>
      <c r="AD79" s="393">
        <f t="shared" si="121"/>
        <v>24586708</v>
      </c>
      <c r="AE79" s="458">
        <f t="shared" si="121"/>
        <v>4372083</v>
      </c>
      <c r="AF79" s="393">
        <f t="shared" si="121"/>
        <v>3500000.02</v>
      </c>
      <c r="AG79" s="393">
        <f t="shared" ref="AG79" si="122">SUM(AG80:AG82)</f>
        <v>0</v>
      </c>
      <c r="AH79" s="393">
        <f t="shared" si="114"/>
        <v>16714624.98</v>
      </c>
      <c r="AI79" s="393">
        <f t="shared" si="121"/>
        <v>16714624.98</v>
      </c>
      <c r="AJ79" s="396">
        <f t="shared" si="99"/>
        <v>0.3201763741611931</v>
      </c>
      <c r="AK79" s="393">
        <f t="shared" ref="AK79" si="123">SUM(AK80:AK82)</f>
        <v>93.98</v>
      </c>
      <c r="AL79" s="533">
        <f t="shared" si="101"/>
        <v>0.17782303348622353</v>
      </c>
      <c r="AN79" s="217">
        <f>AD79+'[1]PPTO AL 31 DE JULIO  2016'!Z81</f>
        <v>63016708</v>
      </c>
      <c r="AO79" s="217">
        <f>AE79+'[1]PPTO AL 31 DE JULIO  2016'!AA81</f>
        <v>10402755.34</v>
      </c>
      <c r="AP79" s="217">
        <f>AF79+'[1]PPTO AL 31 DE JULIO  2016'!AB81</f>
        <v>4569327.68</v>
      </c>
      <c r="AQ79" s="224">
        <f>AI79+'[1]PPTO AL 31 DE JULIO  2016'!AC81</f>
        <v>48044624.980000004</v>
      </c>
      <c r="AR79" s="226">
        <f t="shared" si="66"/>
        <v>0.16507932055098784</v>
      </c>
      <c r="AS79" s="226">
        <f t="shared" si="67"/>
        <v>0.23758910129040697</v>
      </c>
      <c r="AT79" s="523"/>
      <c r="AU79" s="483">
        <v>3595193.92</v>
      </c>
      <c r="AV79" s="489">
        <f t="shared" si="111"/>
        <v>13119431.060000001</v>
      </c>
      <c r="AW79" s="486"/>
    </row>
    <row r="80" spans="1:49" s="4" customFormat="1" ht="15.6" x14ac:dyDescent="0.55000000000000004">
      <c r="A80" s="566" t="s">
        <v>525</v>
      </c>
      <c r="B80" s="459" t="s">
        <v>81</v>
      </c>
      <c r="C80" s="568">
        <v>24586708</v>
      </c>
      <c r="D80" s="460">
        <v>0</v>
      </c>
      <c r="E80" s="5"/>
      <c r="F80" s="5"/>
      <c r="G80" s="5"/>
      <c r="H80" s="5"/>
      <c r="I80" s="38">
        <f t="shared" si="118"/>
        <v>24586708</v>
      </c>
      <c r="J80" s="548">
        <v>0</v>
      </c>
      <c r="K80" s="19"/>
      <c r="L80" s="14"/>
      <c r="M80" s="15">
        <v>0</v>
      </c>
      <c r="N80" s="18">
        <v>0</v>
      </c>
      <c r="O80" s="19"/>
      <c r="P80" s="14">
        <v>0</v>
      </c>
      <c r="Q80" s="15"/>
      <c r="R80" s="18">
        <v>0</v>
      </c>
      <c r="S80" s="19">
        <v>0</v>
      </c>
      <c r="T80" s="14">
        <v>0</v>
      </c>
      <c r="U80" s="15">
        <v>0</v>
      </c>
      <c r="V80" s="18">
        <v>0</v>
      </c>
      <c r="W80" s="19"/>
      <c r="X80" s="14">
        <v>0</v>
      </c>
      <c r="Y80" s="15"/>
      <c r="Z80" s="18">
        <v>0</v>
      </c>
      <c r="AA80" s="19">
        <v>0</v>
      </c>
      <c r="AB80" s="35">
        <f>J80+L80+N80+P80+R80+T80+V80+X80+Z80</f>
        <v>0</v>
      </c>
      <c r="AC80" s="484">
        <f>K80+M80+O80+Q80+S80+U80+W80+Y80+AA80</f>
        <v>0</v>
      </c>
      <c r="AD80" s="567">
        <f>C80+AB80-AC80</f>
        <v>24586708</v>
      </c>
      <c r="AE80" s="463">
        <f>IFERROR(+VLOOKUP(A80,'Base de Datos'!$A$1:$G$96,7,0),0)</f>
        <v>4372083</v>
      </c>
      <c r="AF80" s="40">
        <f>IFERROR(+VLOOKUP(A80,'Base de Datos'!$A$1:$G$96,6,0),0)</f>
        <v>3500000.02</v>
      </c>
      <c r="AG80" s="40">
        <f>IFERROR(+VLOOKUP(A80,'Base de Datos'!$A$1:$H$96,8,0),0)</f>
        <v>0</v>
      </c>
      <c r="AH80" s="40">
        <f t="shared" si="114"/>
        <v>16714624.98</v>
      </c>
      <c r="AI80" s="167">
        <f>AD80-AE80-AF80</f>
        <v>16714624.98</v>
      </c>
      <c r="AJ80" s="158">
        <f t="shared" ref="AJ80" si="124">IFERROR(((AD80-AI80)/AD80),0)</f>
        <v>0.3201763741611931</v>
      </c>
      <c r="AK80" s="40">
        <f>IFERROR(+VLOOKUP(A80,'Base de Datos'!$A$1:$M$96,10,0),0)</f>
        <v>93.98</v>
      </c>
      <c r="AL80" s="533">
        <f>IFERROR(+(AE80/AD80),0)</f>
        <v>0.17782303348622353</v>
      </c>
      <c r="AN80" s="217">
        <f>AD80+'[1]PPTO AL 31 DE JULIO  2016'!Z82</f>
        <v>63016708</v>
      </c>
      <c r="AO80" s="217">
        <f>AE80+'[1]PPTO AL 31 DE JULIO  2016'!AA82</f>
        <v>10402755.34</v>
      </c>
      <c r="AP80" s="217">
        <f>AF80+'[1]PPTO AL 31 DE JULIO  2016'!AB82</f>
        <v>4569327.68</v>
      </c>
      <c r="AQ80" s="224">
        <f>AI80+'[1]PPTO AL 31 DE JULIO  2016'!AC82</f>
        <v>48044624.980000004</v>
      </c>
      <c r="AR80" s="226">
        <f t="shared" si="66"/>
        <v>0.16507932055098784</v>
      </c>
      <c r="AS80" s="226">
        <f t="shared" si="67"/>
        <v>0.23758910129040697</v>
      </c>
      <c r="AT80" s="523"/>
      <c r="AU80" s="483">
        <v>3595193.92</v>
      </c>
      <c r="AV80" s="486">
        <f t="shared" si="111"/>
        <v>13119431.060000001</v>
      </c>
      <c r="AW80" s="486">
        <f t="shared" si="117"/>
        <v>13119431.060000001</v>
      </c>
    </row>
    <row r="81" spans="1:49" s="4" customFormat="1" ht="15.6" hidden="1" x14ac:dyDescent="0.55000000000000004">
      <c r="A81" s="566">
        <v>10602</v>
      </c>
      <c r="B81" s="459" t="s">
        <v>82</v>
      </c>
      <c r="C81" s="568">
        <v>0</v>
      </c>
      <c r="D81" s="460">
        <v>0</v>
      </c>
      <c r="E81" s="5"/>
      <c r="F81" s="5"/>
      <c r="G81" s="5"/>
      <c r="H81" s="5"/>
      <c r="I81" s="38">
        <f t="shared" si="118"/>
        <v>0</v>
      </c>
      <c r="J81" s="548">
        <v>0</v>
      </c>
      <c r="K81" s="19">
        <v>0</v>
      </c>
      <c r="L81" s="14">
        <v>0</v>
      </c>
      <c r="M81" s="15">
        <v>0</v>
      </c>
      <c r="N81" s="18">
        <v>0</v>
      </c>
      <c r="O81" s="19">
        <v>0</v>
      </c>
      <c r="P81" s="14">
        <v>0</v>
      </c>
      <c r="Q81" s="15">
        <v>0</v>
      </c>
      <c r="R81" s="18">
        <v>0</v>
      </c>
      <c r="S81" s="19">
        <v>0</v>
      </c>
      <c r="T81" s="14">
        <v>0</v>
      </c>
      <c r="U81" s="15">
        <v>0</v>
      </c>
      <c r="V81" s="18">
        <v>0</v>
      </c>
      <c r="W81" s="19">
        <v>0</v>
      </c>
      <c r="X81" s="14">
        <v>0</v>
      </c>
      <c r="Y81" s="15">
        <v>0</v>
      </c>
      <c r="Z81" s="18">
        <v>0</v>
      </c>
      <c r="AA81" s="19">
        <v>0</v>
      </c>
      <c r="AB81" s="35">
        <f>J81+L81+N81+P81+R81+W81</f>
        <v>0</v>
      </c>
      <c r="AC81" s="484">
        <f>K81+M81+O81+Q81+S81+V81</f>
        <v>0</v>
      </c>
      <c r="AD81" s="567">
        <f>I81+AB81-AC81</f>
        <v>0</v>
      </c>
      <c r="AE81" s="463">
        <v>0</v>
      </c>
      <c r="AF81" s="40">
        <v>0</v>
      </c>
      <c r="AG81" s="40">
        <v>0</v>
      </c>
      <c r="AH81" s="40">
        <f t="shared" si="72"/>
        <v>0</v>
      </c>
      <c r="AI81" s="167">
        <f t="shared" si="70"/>
        <v>0</v>
      </c>
      <c r="AJ81" s="158"/>
      <c r="AK81" s="40">
        <v>0</v>
      </c>
      <c r="AL81" s="533" t="s">
        <v>0</v>
      </c>
      <c r="AN81" s="217">
        <f>AD81+'[1]PPTO AL 31 DE JULIO  2016'!Z83</f>
        <v>0</v>
      </c>
      <c r="AO81" s="217">
        <f>AE81+'[1]PPTO AL 31 DE JULIO  2016'!AA83</f>
        <v>0</v>
      </c>
      <c r="AP81" s="217">
        <f>AF81+'[1]PPTO AL 31 DE JULIO  2016'!AB83</f>
        <v>0</v>
      </c>
      <c r="AQ81" s="224">
        <f>AI81+'[1]PPTO AL 31 DE JULIO  2016'!AC83</f>
        <v>0</v>
      </c>
      <c r="AR81" s="226" t="e">
        <f t="shared" si="66"/>
        <v>#DIV/0!</v>
      </c>
      <c r="AS81" s="226" t="e">
        <f t="shared" si="67"/>
        <v>#DIV/0!</v>
      </c>
      <c r="AT81" s="523"/>
      <c r="AU81" s="483"/>
      <c r="AV81" s="486">
        <f t="shared" si="111"/>
        <v>0</v>
      </c>
      <c r="AW81" s="486">
        <f t="shared" si="117"/>
        <v>0</v>
      </c>
    </row>
    <row r="82" spans="1:49" s="4" customFormat="1" ht="15.6" hidden="1" x14ac:dyDescent="0.55000000000000004">
      <c r="A82" s="566">
        <v>10603</v>
      </c>
      <c r="B82" s="459" t="s">
        <v>83</v>
      </c>
      <c r="C82" s="568">
        <v>0</v>
      </c>
      <c r="D82" s="460">
        <v>0</v>
      </c>
      <c r="E82" s="5"/>
      <c r="F82" s="5"/>
      <c r="G82" s="5"/>
      <c r="H82" s="5"/>
      <c r="I82" s="38">
        <f t="shared" si="118"/>
        <v>0</v>
      </c>
      <c r="J82" s="548">
        <v>0</v>
      </c>
      <c r="K82" s="19">
        <v>0</v>
      </c>
      <c r="L82" s="14">
        <v>0</v>
      </c>
      <c r="M82" s="15">
        <v>0</v>
      </c>
      <c r="N82" s="18">
        <v>0</v>
      </c>
      <c r="O82" s="19">
        <v>0</v>
      </c>
      <c r="P82" s="14">
        <v>0</v>
      </c>
      <c r="Q82" s="15">
        <v>0</v>
      </c>
      <c r="R82" s="18">
        <v>0</v>
      </c>
      <c r="S82" s="19">
        <v>0</v>
      </c>
      <c r="T82" s="14">
        <v>0</v>
      </c>
      <c r="U82" s="15">
        <v>0</v>
      </c>
      <c r="V82" s="18">
        <v>0</v>
      </c>
      <c r="W82" s="19">
        <v>0</v>
      </c>
      <c r="X82" s="14">
        <v>0</v>
      </c>
      <c r="Y82" s="15">
        <v>0</v>
      </c>
      <c r="Z82" s="18">
        <v>0</v>
      </c>
      <c r="AA82" s="19">
        <v>0</v>
      </c>
      <c r="AB82" s="35">
        <f>J82+L82+N82+P82+R82+W82</f>
        <v>0</v>
      </c>
      <c r="AC82" s="484">
        <f>K82+M82+O82+Q82+S82+V82</f>
        <v>0</v>
      </c>
      <c r="AD82" s="567">
        <f>I82+AB82-AC82</f>
        <v>0</v>
      </c>
      <c r="AE82" s="463">
        <v>0</v>
      </c>
      <c r="AF82" s="40">
        <v>0</v>
      </c>
      <c r="AG82" s="40">
        <v>0</v>
      </c>
      <c r="AH82" s="40">
        <f t="shared" si="72"/>
        <v>0</v>
      </c>
      <c r="AI82" s="167">
        <f t="shared" si="70"/>
        <v>0</v>
      </c>
      <c r="AJ82" s="158"/>
      <c r="AK82" s="40">
        <v>0</v>
      </c>
      <c r="AL82" s="533" t="s">
        <v>0</v>
      </c>
      <c r="AN82" s="217">
        <f>AD82+'[1]PPTO AL 31 DE JULIO  2016'!Z84</f>
        <v>0</v>
      </c>
      <c r="AO82" s="217">
        <f>AE82+'[1]PPTO AL 31 DE JULIO  2016'!AA84</f>
        <v>0</v>
      </c>
      <c r="AP82" s="217">
        <f>AF82+'[1]PPTO AL 31 DE JULIO  2016'!AB84</f>
        <v>0</v>
      </c>
      <c r="AQ82" s="224">
        <f>AI82+'[1]PPTO AL 31 DE JULIO  2016'!AC84</f>
        <v>0</v>
      </c>
      <c r="AR82" s="226" t="e">
        <f t="shared" si="66"/>
        <v>#DIV/0!</v>
      </c>
      <c r="AS82" s="226" t="e">
        <f t="shared" si="67"/>
        <v>#DIV/0!</v>
      </c>
      <c r="AT82" s="523"/>
      <c r="AU82" s="483"/>
      <c r="AV82" s="486">
        <f t="shared" si="111"/>
        <v>0</v>
      </c>
      <c r="AW82" s="486">
        <f t="shared" si="117"/>
        <v>0</v>
      </c>
    </row>
    <row r="83" spans="1:49" s="23" customFormat="1" ht="16.8" x14ac:dyDescent="0.55000000000000004">
      <c r="A83" s="384">
        <v>107</v>
      </c>
      <c r="B83" s="385" t="s">
        <v>84</v>
      </c>
      <c r="C83" s="386">
        <f>SUM(C84:C86)</f>
        <v>127200000</v>
      </c>
      <c r="D83" s="386">
        <f>SUM(D84:D86)</f>
        <v>0</v>
      </c>
      <c r="E83" s="395">
        <f>SUM(E84:E86)</f>
        <v>0</v>
      </c>
      <c r="F83" s="395"/>
      <c r="G83" s="395"/>
      <c r="H83" s="395">
        <f>SUM(H84:H86)</f>
        <v>0</v>
      </c>
      <c r="I83" s="393">
        <f t="shared" si="118"/>
        <v>127200000</v>
      </c>
      <c r="J83" s="388">
        <f>SUM(J84:J86)</f>
        <v>0</v>
      </c>
      <c r="K83" s="389">
        <f t="shared" ref="K83:W83" si="125">SUM(K84:K86)</f>
        <v>0</v>
      </c>
      <c r="L83" s="390">
        <f t="shared" si="125"/>
        <v>0</v>
      </c>
      <c r="M83" s="391">
        <f t="shared" si="125"/>
        <v>0</v>
      </c>
      <c r="N83" s="390">
        <f t="shared" si="125"/>
        <v>0</v>
      </c>
      <c r="O83" s="391">
        <f t="shared" si="125"/>
        <v>0</v>
      </c>
      <c r="P83" s="390">
        <f t="shared" si="125"/>
        <v>0</v>
      </c>
      <c r="Q83" s="391">
        <f t="shared" si="125"/>
        <v>0</v>
      </c>
      <c r="R83" s="390">
        <f t="shared" si="125"/>
        <v>0</v>
      </c>
      <c r="S83" s="391">
        <f t="shared" si="125"/>
        <v>0</v>
      </c>
      <c r="T83" s="390">
        <f>SUM(T84:T86)</f>
        <v>0</v>
      </c>
      <c r="U83" s="391">
        <f>SUM(U84:U86)</f>
        <v>0</v>
      </c>
      <c r="V83" s="390">
        <f t="shared" si="125"/>
        <v>0</v>
      </c>
      <c r="W83" s="391">
        <f t="shared" si="125"/>
        <v>0</v>
      </c>
      <c r="X83" s="390">
        <f t="shared" ref="X83:AA83" si="126">SUM(X84:X86)</f>
        <v>0</v>
      </c>
      <c r="Y83" s="391">
        <f t="shared" si="126"/>
        <v>0</v>
      </c>
      <c r="Z83" s="390">
        <f t="shared" si="126"/>
        <v>0</v>
      </c>
      <c r="AA83" s="391">
        <f t="shared" si="126"/>
        <v>0</v>
      </c>
      <c r="AB83" s="392">
        <f t="shared" ref="AB83:AI83" si="127">SUM(AB84:AB86)</f>
        <v>0</v>
      </c>
      <c r="AC83" s="386">
        <f t="shared" si="127"/>
        <v>0</v>
      </c>
      <c r="AD83" s="393">
        <f t="shared" si="127"/>
        <v>127200000</v>
      </c>
      <c r="AE83" s="458">
        <f t="shared" si="127"/>
        <v>0</v>
      </c>
      <c r="AF83" s="393">
        <f t="shared" si="127"/>
        <v>0</v>
      </c>
      <c r="AG83" s="393">
        <f t="shared" ref="AG83" si="128">SUM(AG84:AG86)</f>
        <v>0</v>
      </c>
      <c r="AH83" s="393">
        <f>+AI83+AG83</f>
        <v>127200000</v>
      </c>
      <c r="AI83" s="393">
        <f t="shared" si="127"/>
        <v>127200000</v>
      </c>
      <c r="AJ83" s="396">
        <f>(AD83-AI83)/AD83</f>
        <v>0</v>
      </c>
      <c r="AK83" s="393">
        <f t="shared" ref="AK83" si="129">SUM(AK84:AK86)</f>
        <v>52600000</v>
      </c>
      <c r="AL83" s="533">
        <f t="shared" ref="AL83:AL102" si="130">AE83/AD83</f>
        <v>0</v>
      </c>
      <c r="AN83" s="217">
        <f>AD83+'[1]PPTO AL 31 DE JULIO  2016'!Z85</f>
        <v>164700000</v>
      </c>
      <c r="AO83" s="217">
        <f>AE83+'[1]PPTO AL 31 DE JULIO  2016'!AA85</f>
        <v>908761.46</v>
      </c>
      <c r="AP83" s="217">
        <f>AF83+'[1]PPTO AL 31 DE JULIO  2016'!AB85</f>
        <v>1373688.45</v>
      </c>
      <c r="AQ83" s="224">
        <f>AI83+'[1]PPTO AL 31 DE JULIO  2016'!AC85</f>
        <v>162417550.09</v>
      </c>
      <c r="AR83" s="226">
        <f t="shared" si="66"/>
        <v>5.5176773527625981E-3</v>
      </c>
      <c r="AS83" s="226">
        <f t="shared" si="67"/>
        <v>1.3858226533090469E-2</v>
      </c>
      <c r="AT83" s="523"/>
      <c r="AU83" s="483">
        <v>16300000</v>
      </c>
      <c r="AV83" s="489">
        <f t="shared" si="111"/>
        <v>110900000</v>
      </c>
      <c r="AW83" s="486"/>
    </row>
    <row r="84" spans="1:49" s="4" customFormat="1" ht="15.6" x14ac:dyDescent="0.55000000000000004">
      <c r="A84" s="566" t="s">
        <v>526</v>
      </c>
      <c r="B84" s="459" t="s">
        <v>85</v>
      </c>
      <c r="C84" s="568">
        <v>127200000</v>
      </c>
      <c r="D84" s="460">
        <v>0</v>
      </c>
      <c r="E84" s="5"/>
      <c r="F84" s="5"/>
      <c r="G84" s="5"/>
      <c r="H84" s="5"/>
      <c r="I84" s="38">
        <f t="shared" si="118"/>
        <v>127200000</v>
      </c>
      <c r="J84" s="548">
        <v>0</v>
      </c>
      <c r="K84" s="19">
        <v>0</v>
      </c>
      <c r="L84" s="14">
        <v>0</v>
      </c>
      <c r="M84" s="15">
        <v>0</v>
      </c>
      <c r="N84" s="18"/>
      <c r="O84" s="19"/>
      <c r="P84" s="14"/>
      <c r="Q84" s="15">
        <v>0</v>
      </c>
      <c r="R84" s="18"/>
      <c r="S84" s="19">
        <v>0</v>
      </c>
      <c r="T84" s="14">
        <v>0</v>
      </c>
      <c r="U84" s="15">
        <v>0</v>
      </c>
      <c r="V84" s="18"/>
      <c r="W84" s="19">
        <v>0</v>
      </c>
      <c r="X84" s="14">
        <v>0</v>
      </c>
      <c r="Y84" s="15">
        <v>0</v>
      </c>
      <c r="Z84" s="18">
        <v>0</v>
      </c>
      <c r="AA84" s="19">
        <v>0</v>
      </c>
      <c r="AB84" s="698">
        <f t="shared" ref="AB84:AC86" si="131">J84+L84+N84+P84+R84+T84+V84+X84+Z84</f>
        <v>0</v>
      </c>
      <c r="AC84" s="699">
        <f t="shared" si="131"/>
        <v>0</v>
      </c>
      <c r="AD84" s="567">
        <f>C84+AB84-AC84</f>
        <v>127200000</v>
      </c>
      <c r="AE84" s="463">
        <f>IFERROR(+VLOOKUP(A84,'Base de Datos'!$A$1:$G$96,7,0),0)</f>
        <v>0</v>
      </c>
      <c r="AF84" s="40">
        <f>IFERROR(+VLOOKUP(A84,'Base de Datos'!$A$1:$G$96,6,0),0)</f>
        <v>0</v>
      </c>
      <c r="AG84" s="40">
        <f>IFERROR(+VLOOKUP(A84,'Base de Datos'!$A$1:$H$96,8,0),0)</f>
        <v>0</v>
      </c>
      <c r="AH84" s="40">
        <f>+AI84+AG84</f>
        <v>127200000</v>
      </c>
      <c r="AI84" s="167">
        <f t="shared" si="70"/>
        <v>127200000</v>
      </c>
      <c r="AJ84" s="158">
        <f t="shared" ref="AJ84:AJ86" si="132">IFERROR(((AD84-AI84)/AD84),0)</f>
        <v>0</v>
      </c>
      <c r="AK84" s="40">
        <f>IFERROR(+VLOOKUP(A84,'Base de Datos'!$A$1:$M$96,10,0),0)</f>
        <v>52600000</v>
      </c>
      <c r="AL84" s="533">
        <f t="shared" ref="AL84:AL86" si="133">IFERROR(+(AE84/AD84),0)</f>
        <v>0</v>
      </c>
      <c r="AN84" s="217">
        <f>AD84+'[1]PPTO AL 31 DE JULIO  2016'!Z86</f>
        <v>157700000</v>
      </c>
      <c r="AO84" s="217">
        <f>AE84+'[1]PPTO AL 31 DE JULIO  2016'!AA86</f>
        <v>647450</v>
      </c>
      <c r="AP84" s="217">
        <f>AF84+'[1]PPTO AL 31 DE JULIO  2016'!AB86</f>
        <v>455000</v>
      </c>
      <c r="AQ84" s="224">
        <f>AI84+'[1]PPTO AL 31 DE JULIO  2016'!AC86</f>
        <v>156597550</v>
      </c>
      <c r="AR84" s="226">
        <f t="shared" si="66"/>
        <v>4.1055802155992391E-3</v>
      </c>
      <c r="AS84" s="226">
        <f t="shared" si="67"/>
        <v>6.9908053265694357E-3</v>
      </c>
      <c r="AT84" s="523"/>
      <c r="AU84" s="483">
        <v>16300000</v>
      </c>
      <c r="AV84" s="486">
        <f t="shared" si="111"/>
        <v>110900000</v>
      </c>
      <c r="AW84" s="486">
        <f t="shared" si="117"/>
        <v>110900000</v>
      </c>
    </row>
    <row r="85" spans="1:49" s="4" customFormat="1" ht="15.6" hidden="1" x14ac:dyDescent="0.55000000000000004">
      <c r="A85" s="566" t="s">
        <v>527</v>
      </c>
      <c r="B85" s="459" t="s">
        <v>86</v>
      </c>
      <c r="C85" s="568">
        <v>0</v>
      </c>
      <c r="D85" s="460">
        <v>0</v>
      </c>
      <c r="E85" s="5"/>
      <c r="F85" s="5"/>
      <c r="G85" s="5"/>
      <c r="H85" s="5"/>
      <c r="I85" s="38">
        <f t="shared" si="118"/>
        <v>0</v>
      </c>
      <c r="J85" s="548">
        <v>0</v>
      </c>
      <c r="K85" s="19">
        <v>0</v>
      </c>
      <c r="L85" s="14">
        <v>0</v>
      </c>
      <c r="M85" s="15">
        <v>0</v>
      </c>
      <c r="N85" s="18">
        <v>0</v>
      </c>
      <c r="O85" s="19">
        <v>0</v>
      </c>
      <c r="P85" s="14">
        <v>0</v>
      </c>
      <c r="Q85" s="15"/>
      <c r="R85" s="18"/>
      <c r="S85" s="19"/>
      <c r="T85" s="14">
        <v>0</v>
      </c>
      <c r="U85" s="15"/>
      <c r="V85" s="18">
        <v>0</v>
      </c>
      <c r="W85" s="19">
        <v>0</v>
      </c>
      <c r="X85" s="14">
        <v>0</v>
      </c>
      <c r="Y85" s="15">
        <v>0</v>
      </c>
      <c r="Z85" s="18">
        <v>0</v>
      </c>
      <c r="AA85" s="19">
        <v>0</v>
      </c>
      <c r="AB85" s="698">
        <f t="shared" si="131"/>
        <v>0</v>
      </c>
      <c r="AC85" s="699">
        <f t="shared" si="131"/>
        <v>0</v>
      </c>
      <c r="AD85" s="567">
        <f>C85+AB85-AC85</f>
        <v>0</v>
      </c>
      <c r="AE85" s="463">
        <f>IFERROR(+VLOOKUP(A85,'Base de Datos'!$A$1:$G$75,7,0),0)</f>
        <v>0</v>
      </c>
      <c r="AF85" s="40">
        <f>IFERROR(+VLOOKUP(A85,'Base de Datos'!$A$1:$G$75,6,0),0)</f>
        <v>0</v>
      </c>
      <c r="AG85" s="40">
        <f>IFERROR(+VLOOKUP(A85,'Base de Datos'!$A$1:$H$75,8,0),0)</f>
        <v>0</v>
      </c>
      <c r="AH85" s="40">
        <f>+AI85+AG85</f>
        <v>0</v>
      </c>
      <c r="AI85" s="167">
        <f t="shared" si="70"/>
        <v>0</v>
      </c>
      <c r="AJ85" s="158">
        <f t="shared" si="132"/>
        <v>0</v>
      </c>
      <c r="AK85" s="40">
        <f>IFERROR(+VLOOKUP(A85,'Base de Datos'!$A$1:$M$96,10,0),0)</f>
        <v>0</v>
      </c>
      <c r="AL85" s="533">
        <f t="shared" si="133"/>
        <v>0</v>
      </c>
      <c r="AN85" s="217">
        <f>AD85+'[1]PPTO AL 31 DE JULIO  2016'!Z87</f>
        <v>6000000</v>
      </c>
      <c r="AO85" s="217">
        <f>AE85+'[1]PPTO AL 31 DE JULIO  2016'!AA87</f>
        <v>0</v>
      </c>
      <c r="AP85" s="217">
        <f>AF85+'[1]PPTO AL 31 DE JULIO  2016'!AB87</f>
        <v>180000</v>
      </c>
      <c r="AQ85" s="224">
        <f>AI85+'[1]PPTO AL 31 DE JULIO  2016'!AC87</f>
        <v>5820000</v>
      </c>
      <c r="AR85" s="226">
        <f t="shared" si="66"/>
        <v>0</v>
      </c>
      <c r="AS85" s="226">
        <f t="shared" si="67"/>
        <v>0.03</v>
      </c>
      <c r="AT85" s="523"/>
      <c r="AU85" s="483"/>
      <c r="AV85" s="486">
        <f t="shared" si="111"/>
        <v>0</v>
      </c>
      <c r="AW85" s="486">
        <f t="shared" si="117"/>
        <v>0</v>
      </c>
    </row>
    <row r="86" spans="1:49" s="4" customFormat="1" ht="15.6" hidden="1" x14ac:dyDescent="0.55000000000000004">
      <c r="A86" s="566" t="s">
        <v>528</v>
      </c>
      <c r="B86" s="459" t="s">
        <v>87</v>
      </c>
      <c r="C86" s="568">
        <v>0</v>
      </c>
      <c r="D86" s="460">
        <v>0</v>
      </c>
      <c r="E86" s="5"/>
      <c r="F86" s="5"/>
      <c r="G86" s="5"/>
      <c r="H86" s="5"/>
      <c r="I86" s="38">
        <f t="shared" si="118"/>
        <v>0</v>
      </c>
      <c r="J86" s="548">
        <v>0</v>
      </c>
      <c r="K86" s="19">
        <v>0</v>
      </c>
      <c r="L86" s="14">
        <v>0</v>
      </c>
      <c r="M86" s="15">
        <v>0</v>
      </c>
      <c r="N86" s="18">
        <v>0</v>
      </c>
      <c r="O86" s="19">
        <v>0</v>
      </c>
      <c r="P86" s="14">
        <v>0</v>
      </c>
      <c r="Q86" s="15">
        <v>0</v>
      </c>
      <c r="R86" s="18">
        <v>0</v>
      </c>
      <c r="S86" s="19"/>
      <c r="T86" s="14">
        <v>0</v>
      </c>
      <c r="U86" s="15">
        <v>0</v>
      </c>
      <c r="V86" s="18">
        <v>0</v>
      </c>
      <c r="W86" s="19">
        <v>0</v>
      </c>
      <c r="X86" s="14">
        <v>0</v>
      </c>
      <c r="Y86" s="15">
        <v>0</v>
      </c>
      <c r="Z86" s="18">
        <v>0</v>
      </c>
      <c r="AA86" s="19">
        <v>0</v>
      </c>
      <c r="AB86" s="35">
        <f t="shared" si="131"/>
        <v>0</v>
      </c>
      <c r="AC86" s="484">
        <f t="shared" si="131"/>
        <v>0</v>
      </c>
      <c r="AD86" s="567">
        <f>C86+AB86-AC86</f>
        <v>0</v>
      </c>
      <c r="AE86" s="463">
        <f>IFERROR(+VLOOKUP(A86,'Base de Datos'!$A$1:$G$75,7,0),0)</f>
        <v>0</v>
      </c>
      <c r="AF86" s="40">
        <f>IFERROR(+VLOOKUP(A86,'Base de Datos'!$A$1:$G$75,6,0),0)</f>
        <v>0</v>
      </c>
      <c r="AG86" s="40">
        <f>IFERROR(+VLOOKUP(A86,'Base de Datos'!$A$1:$H$75,8,0),0)</f>
        <v>0</v>
      </c>
      <c r="AH86" s="40">
        <f>+AI86+AG86</f>
        <v>0</v>
      </c>
      <c r="AI86" s="167">
        <f t="shared" si="70"/>
        <v>0</v>
      </c>
      <c r="AJ86" s="158">
        <f t="shared" si="132"/>
        <v>0</v>
      </c>
      <c r="AK86" s="40">
        <f>IFERROR(+VLOOKUP(A86,'Base de Datos'!$A$1:$M$75,11,0),0)</f>
        <v>0</v>
      </c>
      <c r="AL86" s="533">
        <f t="shared" si="133"/>
        <v>0</v>
      </c>
      <c r="AN86" s="217">
        <f>AD86+'[1]PPTO AL 31 DE JULIO  2016'!Z88</f>
        <v>1000000</v>
      </c>
      <c r="AO86" s="217">
        <f>AE86+'[1]PPTO AL 31 DE JULIO  2016'!AA88</f>
        <v>261311.46</v>
      </c>
      <c r="AP86" s="217">
        <f>AF86+'[1]PPTO AL 31 DE JULIO  2016'!AB88</f>
        <v>738688.45</v>
      </c>
      <c r="AQ86" s="224">
        <f>AI86+'[1]PPTO AL 31 DE JULIO  2016'!AC88</f>
        <v>9.0000000083819032E-2</v>
      </c>
      <c r="AR86" s="226">
        <f t="shared" si="66"/>
        <v>0.26131146</v>
      </c>
      <c r="AS86" s="226">
        <f t="shared" si="67"/>
        <v>0.99999990999999988</v>
      </c>
      <c r="AT86" s="523"/>
      <c r="AU86" s="483"/>
      <c r="AV86" s="486">
        <f t="shared" si="111"/>
        <v>0</v>
      </c>
      <c r="AW86" s="486">
        <f t="shared" si="117"/>
        <v>0</v>
      </c>
    </row>
    <row r="87" spans="1:49" s="23" customFormat="1" ht="16.8" x14ac:dyDescent="0.55000000000000004">
      <c r="A87" s="384">
        <v>108</v>
      </c>
      <c r="B87" s="385" t="s">
        <v>88</v>
      </c>
      <c r="C87" s="386">
        <f>SUM(C88:C96)</f>
        <v>77150000</v>
      </c>
      <c r="D87" s="386">
        <f>SUM(D88:D96)</f>
        <v>0</v>
      </c>
      <c r="E87" s="395">
        <f>SUM(E88:E96)</f>
        <v>0</v>
      </c>
      <c r="F87" s="395"/>
      <c r="G87" s="395"/>
      <c r="H87" s="395">
        <f>SUM(H88:H96)</f>
        <v>0</v>
      </c>
      <c r="I87" s="393">
        <f t="shared" si="118"/>
        <v>77150000</v>
      </c>
      <c r="J87" s="388">
        <f>SUM(J88:J96)</f>
        <v>0</v>
      </c>
      <c r="K87" s="389">
        <f t="shared" ref="K87:W87" si="134">SUM(K88:K96)</f>
        <v>0</v>
      </c>
      <c r="L87" s="390">
        <f t="shared" si="134"/>
        <v>0</v>
      </c>
      <c r="M87" s="391">
        <f t="shared" si="134"/>
        <v>0</v>
      </c>
      <c r="N87" s="390">
        <f t="shared" si="134"/>
        <v>0</v>
      </c>
      <c r="O87" s="391">
        <f t="shared" si="134"/>
        <v>0</v>
      </c>
      <c r="P87" s="390">
        <f t="shared" si="134"/>
        <v>0</v>
      </c>
      <c r="Q87" s="391">
        <f t="shared" si="134"/>
        <v>0</v>
      </c>
      <c r="R87" s="390">
        <f t="shared" si="134"/>
        <v>0</v>
      </c>
      <c r="S87" s="391">
        <f t="shared" si="134"/>
        <v>0</v>
      </c>
      <c r="T87" s="390">
        <f>SUM(T88:T96)</f>
        <v>0</v>
      </c>
      <c r="U87" s="391">
        <f>SUM(U88:U96)</f>
        <v>0</v>
      </c>
      <c r="V87" s="390">
        <f t="shared" si="134"/>
        <v>0</v>
      </c>
      <c r="W87" s="391">
        <f t="shared" si="134"/>
        <v>0</v>
      </c>
      <c r="X87" s="390">
        <f t="shared" ref="X87:AA87" si="135">SUM(X88:X96)</f>
        <v>0</v>
      </c>
      <c r="Y87" s="391">
        <f t="shared" si="135"/>
        <v>0</v>
      </c>
      <c r="Z87" s="390">
        <f t="shared" si="135"/>
        <v>0</v>
      </c>
      <c r="AA87" s="391">
        <f t="shared" si="135"/>
        <v>0</v>
      </c>
      <c r="AB87" s="392">
        <f t="shared" ref="AB87:AI87" si="136">SUM(AB88:AB96)</f>
        <v>0</v>
      </c>
      <c r="AC87" s="386">
        <f>SUM(AC88:AC96)</f>
        <v>0</v>
      </c>
      <c r="AD87" s="393">
        <f t="shared" si="136"/>
        <v>77150000</v>
      </c>
      <c r="AE87" s="458">
        <f t="shared" si="136"/>
        <v>873350.22</v>
      </c>
      <c r="AF87" s="393">
        <f t="shared" si="136"/>
        <v>8965096.129999999</v>
      </c>
      <c r="AG87" s="393">
        <f t="shared" ref="AG87" si="137">SUM(AG88:AG96)</f>
        <v>0</v>
      </c>
      <c r="AH87" s="393">
        <f>+AI87+AG87</f>
        <v>67311553.649999991</v>
      </c>
      <c r="AI87" s="393">
        <f t="shared" si="136"/>
        <v>67311553.649999991</v>
      </c>
      <c r="AJ87" s="396">
        <f>(AD87-AI87)/AD87</f>
        <v>0.12752360790667541</v>
      </c>
      <c r="AK87" s="393">
        <f t="shared" ref="AK87" si="138">SUM(AK88:AK96)</f>
        <v>9449053.6500000004</v>
      </c>
      <c r="AL87" s="533">
        <f t="shared" si="130"/>
        <v>1.1320158392741413E-2</v>
      </c>
      <c r="AN87" s="217">
        <f>AD87+'[1]PPTO AL 31 DE JULIO  2016'!Z89</f>
        <v>88241000</v>
      </c>
      <c r="AO87" s="217">
        <f>AE87+'[1]PPTO AL 31 DE JULIO  2016'!AA89</f>
        <v>1159750.22</v>
      </c>
      <c r="AP87" s="217">
        <f>AF87+'[1]PPTO AL 31 DE JULIO  2016'!AB89</f>
        <v>10155821.079999998</v>
      </c>
      <c r="AQ87" s="224">
        <f>AI87+'[1]PPTO AL 31 DE JULIO  2016'!AC89</f>
        <v>76925428.699999988</v>
      </c>
      <c r="AR87" s="226">
        <f t="shared" si="66"/>
        <v>1.3142985913577588E-2</v>
      </c>
      <c r="AS87" s="226">
        <f t="shared" si="67"/>
        <v>0.12823484887977243</v>
      </c>
      <c r="AT87" s="523"/>
      <c r="AU87" s="483">
        <v>20047975.550000001</v>
      </c>
      <c r="AV87" s="489">
        <f t="shared" si="111"/>
        <v>47263578.099999994</v>
      </c>
      <c r="AW87" s="486">
        <f t="shared" si="117"/>
        <v>47263578.099999994</v>
      </c>
    </row>
    <row r="88" spans="1:49" s="4" customFormat="1" ht="15.6" hidden="1" x14ac:dyDescent="0.55000000000000004">
      <c r="A88" s="566">
        <v>10801</v>
      </c>
      <c r="B88" s="459" t="s">
        <v>89</v>
      </c>
      <c r="C88" s="568">
        <v>0</v>
      </c>
      <c r="D88" s="460">
        <v>0</v>
      </c>
      <c r="E88" s="5"/>
      <c r="F88" s="5"/>
      <c r="G88" s="5"/>
      <c r="H88" s="5"/>
      <c r="I88" s="38">
        <f t="shared" si="118"/>
        <v>0</v>
      </c>
      <c r="J88" s="548">
        <v>0</v>
      </c>
      <c r="K88" s="19">
        <v>0</v>
      </c>
      <c r="L88" s="14">
        <v>0</v>
      </c>
      <c r="M88" s="15">
        <v>0</v>
      </c>
      <c r="N88" s="18">
        <v>0</v>
      </c>
      <c r="O88" s="19">
        <v>0</v>
      </c>
      <c r="P88" s="14">
        <v>0</v>
      </c>
      <c r="Q88" s="15"/>
      <c r="R88" s="18">
        <v>0</v>
      </c>
      <c r="S88" s="19">
        <v>0</v>
      </c>
      <c r="T88" s="14">
        <v>0</v>
      </c>
      <c r="U88" s="15">
        <v>0</v>
      </c>
      <c r="V88" s="18">
        <v>0</v>
      </c>
      <c r="W88" s="19">
        <v>0</v>
      </c>
      <c r="X88" s="14">
        <v>0</v>
      </c>
      <c r="Y88" s="15">
        <v>0</v>
      </c>
      <c r="Z88" s="18">
        <v>0</v>
      </c>
      <c r="AA88" s="19">
        <v>0</v>
      </c>
      <c r="AB88" s="35">
        <f>J88+L88+N88+P88+R88+W88</f>
        <v>0</v>
      </c>
      <c r="AC88" s="484">
        <f>K88+M88+O88+Q88+S88+V88</f>
        <v>0</v>
      </c>
      <c r="AD88" s="567">
        <f t="shared" ref="AD88:AD96" si="139">C88+AB88-AC88</f>
        <v>0</v>
      </c>
      <c r="AE88" s="463">
        <v>0</v>
      </c>
      <c r="AF88" s="40"/>
      <c r="AG88" s="40"/>
      <c r="AH88" s="40">
        <f t="shared" si="72"/>
        <v>0</v>
      </c>
      <c r="AI88" s="167">
        <f t="shared" si="70"/>
        <v>0</v>
      </c>
      <c r="AJ88" s="158">
        <v>0</v>
      </c>
      <c r="AK88" s="40"/>
      <c r="AL88" s="533">
        <v>0</v>
      </c>
      <c r="AN88" s="217">
        <f>AD88+'[1]PPTO AL 31 DE JULIO  2016'!Z90</f>
        <v>6000000</v>
      </c>
      <c r="AO88" s="217">
        <f>AE88+'[1]PPTO AL 31 DE JULIO  2016'!AA90</f>
        <v>0</v>
      </c>
      <c r="AP88" s="217">
        <f>AF88+'[1]PPTO AL 31 DE JULIO  2016'!AB90</f>
        <v>0</v>
      </c>
      <c r="AQ88" s="224">
        <f>AI88+'[1]PPTO AL 31 DE JULIO  2016'!AC90</f>
        <v>6000000</v>
      </c>
      <c r="AR88" s="226">
        <f t="shared" si="66"/>
        <v>0</v>
      </c>
      <c r="AS88" s="226">
        <f t="shared" si="67"/>
        <v>0</v>
      </c>
      <c r="AT88" s="523"/>
      <c r="AU88" s="483"/>
      <c r="AV88" s="486">
        <f t="shared" si="111"/>
        <v>0</v>
      </c>
      <c r="AW88" s="486">
        <f t="shared" si="117"/>
        <v>0</v>
      </c>
    </row>
    <row r="89" spans="1:49" s="4" customFormat="1" ht="15.6" hidden="1" x14ac:dyDescent="0.55000000000000004">
      <c r="A89" s="566">
        <v>10802</v>
      </c>
      <c r="B89" s="459" t="s">
        <v>90</v>
      </c>
      <c r="C89" s="568">
        <v>0</v>
      </c>
      <c r="D89" s="460">
        <v>0</v>
      </c>
      <c r="E89" s="5"/>
      <c r="F89" s="5"/>
      <c r="G89" s="5"/>
      <c r="H89" s="5"/>
      <c r="I89" s="38">
        <f t="shared" si="118"/>
        <v>0</v>
      </c>
      <c r="J89" s="548">
        <v>0</v>
      </c>
      <c r="K89" s="19">
        <v>0</v>
      </c>
      <c r="L89" s="14">
        <v>0</v>
      </c>
      <c r="M89" s="15">
        <v>0</v>
      </c>
      <c r="N89" s="18">
        <v>0</v>
      </c>
      <c r="O89" s="19">
        <v>0</v>
      </c>
      <c r="P89" s="14">
        <v>0</v>
      </c>
      <c r="Q89" s="15"/>
      <c r="R89" s="18">
        <v>0</v>
      </c>
      <c r="S89" s="19">
        <v>0</v>
      </c>
      <c r="T89" s="14">
        <v>0</v>
      </c>
      <c r="U89" s="15">
        <v>0</v>
      </c>
      <c r="V89" s="18">
        <v>0</v>
      </c>
      <c r="W89" s="19">
        <v>0</v>
      </c>
      <c r="X89" s="14">
        <v>0</v>
      </c>
      <c r="Y89" s="15">
        <v>0</v>
      </c>
      <c r="Z89" s="18">
        <v>0</v>
      </c>
      <c r="AA89" s="19">
        <v>0</v>
      </c>
      <c r="AB89" s="35">
        <f>J89+L89+N89+P89+R89+W89</f>
        <v>0</v>
      </c>
      <c r="AC89" s="484">
        <f>K89+M89+O89+Q89+S89+V89</f>
        <v>0</v>
      </c>
      <c r="AD89" s="567">
        <f t="shared" si="139"/>
        <v>0</v>
      </c>
      <c r="AE89" s="463">
        <v>0</v>
      </c>
      <c r="AF89" s="40">
        <v>0</v>
      </c>
      <c r="AG89" s="40">
        <v>0</v>
      </c>
      <c r="AH89" s="40">
        <f t="shared" si="72"/>
        <v>0</v>
      </c>
      <c r="AI89" s="167">
        <f t="shared" si="70"/>
        <v>0</v>
      </c>
      <c r="AJ89" s="158">
        <v>0</v>
      </c>
      <c r="AK89" s="40">
        <v>0</v>
      </c>
      <c r="AL89" s="533" t="e">
        <f t="shared" si="130"/>
        <v>#DIV/0!</v>
      </c>
      <c r="AN89" s="217">
        <f>AD89+'[1]PPTO AL 31 DE JULIO  2016'!Z91</f>
        <v>0</v>
      </c>
      <c r="AO89" s="217">
        <f>AE89+'[1]PPTO AL 31 DE JULIO  2016'!AA91</f>
        <v>0</v>
      </c>
      <c r="AP89" s="217">
        <f>AF89+'[1]PPTO AL 31 DE JULIO  2016'!AB91</f>
        <v>0</v>
      </c>
      <c r="AQ89" s="224">
        <f>AI89+'[1]PPTO AL 31 DE JULIO  2016'!AC91</f>
        <v>0</v>
      </c>
      <c r="AR89" s="226" t="e">
        <f t="shared" si="66"/>
        <v>#DIV/0!</v>
      </c>
      <c r="AS89" s="226" t="e">
        <f t="shared" si="67"/>
        <v>#DIV/0!</v>
      </c>
      <c r="AT89" s="523"/>
      <c r="AU89" s="483"/>
      <c r="AV89" s="486">
        <f t="shared" si="111"/>
        <v>0</v>
      </c>
      <c r="AW89" s="486">
        <f t="shared" si="117"/>
        <v>0</v>
      </c>
    </row>
    <row r="90" spans="1:49" s="4" customFormat="1" ht="15.6" hidden="1" x14ac:dyDescent="0.55000000000000004">
      <c r="A90" s="566">
        <v>10803</v>
      </c>
      <c r="B90" s="459" t="s">
        <v>91</v>
      </c>
      <c r="C90" s="568">
        <v>0</v>
      </c>
      <c r="D90" s="460">
        <v>0</v>
      </c>
      <c r="E90" s="5"/>
      <c r="F90" s="5"/>
      <c r="G90" s="5"/>
      <c r="H90" s="5"/>
      <c r="I90" s="38">
        <f t="shared" si="118"/>
        <v>0</v>
      </c>
      <c r="J90" s="548">
        <v>0</v>
      </c>
      <c r="K90" s="19">
        <v>0</v>
      </c>
      <c r="L90" s="14">
        <v>0</v>
      </c>
      <c r="M90" s="15">
        <v>0</v>
      </c>
      <c r="N90" s="18">
        <v>0</v>
      </c>
      <c r="O90" s="19">
        <v>0</v>
      </c>
      <c r="P90" s="14">
        <v>0</v>
      </c>
      <c r="Q90" s="15"/>
      <c r="R90" s="18">
        <v>0</v>
      </c>
      <c r="S90" s="19">
        <v>0</v>
      </c>
      <c r="T90" s="14">
        <v>0</v>
      </c>
      <c r="U90" s="15">
        <v>0</v>
      </c>
      <c r="V90" s="18">
        <v>0</v>
      </c>
      <c r="W90" s="19">
        <v>0</v>
      </c>
      <c r="X90" s="14">
        <v>0</v>
      </c>
      <c r="Y90" s="15">
        <v>0</v>
      </c>
      <c r="Z90" s="18">
        <v>0</v>
      </c>
      <c r="AA90" s="19">
        <v>0</v>
      </c>
      <c r="AB90" s="35">
        <f>J90+L90+N90+P90+R90+W90</f>
        <v>0</v>
      </c>
      <c r="AC90" s="484">
        <f>K90+M90+O90+Q90+S90+V90</f>
        <v>0</v>
      </c>
      <c r="AD90" s="567">
        <f t="shared" si="139"/>
        <v>0</v>
      </c>
      <c r="AE90" s="463">
        <v>0</v>
      </c>
      <c r="AF90" s="40">
        <v>0</v>
      </c>
      <c r="AG90" s="40">
        <v>0</v>
      </c>
      <c r="AH90" s="40">
        <f t="shared" si="72"/>
        <v>0</v>
      </c>
      <c r="AI90" s="167">
        <f t="shared" si="70"/>
        <v>0</v>
      </c>
      <c r="AJ90" s="158">
        <v>0</v>
      </c>
      <c r="AK90" s="40">
        <v>0</v>
      </c>
      <c r="AL90" s="533" t="e">
        <f t="shared" si="130"/>
        <v>#DIV/0!</v>
      </c>
      <c r="AN90" s="217">
        <f>AD90+'[1]PPTO AL 31 DE JULIO  2016'!Z92</f>
        <v>0</v>
      </c>
      <c r="AO90" s="217">
        <f>AE90+'[1]PPTO AL 31 DE JULIO  2016'!AA92</f>
        <v>0</v>
      </c>
      <c r="AP90" s="217">
        <f>AF90+'[1]PPTO AL 31 DE JULIO  2016'!AB92</f>
        <v>0</v>
      </c>
      <c r="AQ90" s="224">
        <f>AI90+'[1]PPTO AL 31 DE JULIO  2016'!AC92</f>
        <v>0</v>
      </c>
      <c r="AR90" s="226" t="e">
        <f t="shared" si="66"/>
        <v>#DIV/0!</v>
      </c>
      <c r="AS90" s="226" t="e">
        <f t="shared" si="67"/>
        <v>#DIV/0!</v>
      </c>
      <c r="AT90" s="523"/>
      <c r="AU90" s="483"/>
      <c r="AV90" s="486">
        <f t="shared" si="111"/>
        <v>0</v>
      </c>
      <c r="AW90" s="486">
        <f t="shared" si="117"/>
        <v>0</v>
      </c>
    </row>
    <row r="91" spans="1:49" s="4" customFormat="1" ht="15.6" hidden="1" x14ac:dyDescent="0.55000000000000004">
      <c r="A91" s="566">
        <v>10804</v>
      </c>
      <c r="B91" s="459" t="s">
        <v>92</v>
      </c>
      <c r="C91" s="568">
        <v>0</v>
      </c>
      <c r="D91" s="460">
        <v>0</v>
      </c>
      <c r="E91" s="5"/>
      <c r="F91" s="5"/>
      <c r="G91" s="5"/>
      <c r="H91" s="5"/>
      <c r="I91" s="38">
        <f t="shared" si="118"/>
        <v>0</v>
      </c>
      <c r="J91" s="548">
        <v>0</v>
      </c>
      <c r="K91" s="19">
        <v>0</v>
      </c>
      <c r="L91" s="14">
        <v>0</v>
      </c>
      <c r="M91" s="15">
        <v>0</v>
      </c>
      <c r="N91" s="18">
        <v>0</v>
      </c>
      <c r="O91" s="19">
        <v>0</v>
      </c>
      <c r="P91" s="14">
        <v>0</v>
      </c>
      <c r="Q91" s="15"/>
      <c r="R91" s="18">
        <v>0</v>
      </c>
      <c r="S91" s="19">
        <v>0</v>
      </c>
      <c r="T91" s="14">
        <v>0</v>
      </c>
      <c r="U91" s="15">
        <v>0</v>
      </c>
      <c r="V91" s="18">
        <v>0</v>
      </c>
      <c r="W91" s="19">
        <v>0</v>
      </c>
      <c r="X91" s="14">
        <v>0</v>
      </c>
      <c r="Y91" s="15">
        <v>0</v>
      </c>
      <c r="Z91" s="18">
        <v>0</v>
      </c>
      <c r="AA91" s="19">
        <v>0</v>
      </c>
      <c r="AB91" s="35">
        <f>J91+L91+N91+P91+R91+W91</f>
        <v>0</v>
      </c>
      <c r="AC91" s="484">
        <f>K91+M91+O91+Q91+S91+V91</f>
        <v>0</v>
      </c>
      <c r="AD91" s="567">
        <f t="shared" si="139"/>
        <v>0</v>
      </c>
      <c r="AE91" s="463">
        <v>0</v>
      </c>
      <c r="AF91" s="40">
        <v>0</v>
      </c>
      <c r="AG91" s="40">
        <v>0</v>
      </c>
      <c r="AH91" s="40">
        <f t="shared" si="72"/>
        <v>0</v>
      </c>
      <c r="AI91" s="167">
        <f t="shared" si="70"/>
        <v>0</v>
      </c>
      <c r="AJ91" s="158">
        <v>0</v>
      </c>
      <c r="AK91" s="40">
        <v>0</v>
      </c>
      <c r="AL91" s="533" t="e">
        <f t="shared" si="130"/>
        <v>#DIV/0!</v>
      </c>
      <c r="AN91" s="217">
        <f>AD91+'[1]PPTO AL 31 DE JULIO  2016'!Z93</f>
        <v>0</v>
      </c>
      <c r="AO91" s="217">
        <f>AE91+'[1]PPTO AL 31 DE JULIO  2016'!AA93</f>
        <v>0</v>
      </c>
      <c r="AP91" s="217">
        <f>AF91+'[1]PPTO AL 31 DE JULIO  2016'!AB93</f>
        <v>0</v>
      </c>
      <c r="AQ91" s="224">
        <f>AI91+'[1]PPTO AL 31 DE JULIO  2016'!AC93</f>
        <v>0</v>
      </c>
      <c r="AR91" s="226" t="e">
        <f t="shared" si="66"/>
        <v>#DIV/0!</v>
      </c>
      <c r="AS91" s="226" t="e">
        <f t="shared" si="67"/>
        <v>#DIV/0!</v>
      </c>
      <c r="AT91" s="523"/>
      <c r="AU91" s="483"/>
      <c r="AV91" s="486">
        <f t="shared" si="111"/>
        <v>0</v>
      </c>
      <c r="AW91" s="486">
        <f t="shared" si="117"/>
        <v>0</v>
      </c>
    </row>
    <row r="92" spans="1:49" s="4" customFormat="1" ht="15.6" x14ac:dyDescent="0.55000000000000004">
      <c r="A92" s="566" t="s">
        <v>529</v>
      </c>
      <c r="B92" s="459" t="s">
        <v>93</v>
      </c>
      <c r="C92" s="568">
        <v>16000000</v>
      </c>
      <c r="D92" s="460">
        <v>0</v>
      </c>
      <c r="E92" s="5"/>
      <c r="F92" s="5"/>
      <c r="G92" s="5"/>
      <c r="H92" s="5"/>
      <c r="I92" s="38">
        <f t="shared" si="118"/>
        <v>16000000</v>
      </c>
      <c r="J92" s="548">
        <v>0</v>
      </c>
      <c r="K92" s="19">
        <v>0</v>
      </c>
      <c r="L92" s="14">
        <v>0</v>
      </c>
      <c r="M92" s="15">
        <v>0</v>
      </c>
      <c r="N92" s="18"/>
      <c r="O92" s="19">
        <v>0</v>
      </c>
      <c r="P92" s="14">
        <v>0</v>
      </c>
      <c r="Q92" s="15"/>
      <c r="R92" s="18">
        <v>0</v>
      </c>
      <c r="S92" s="19">
        <v>0</v>
      </c>
      <c r="T92" s="14">
        <v>0</v>
      </c>
      <c r="U92" s="15">
        <v>0</v>
      </c>
      <c r="V92" s="18">
        <v>0</v>
      </c>
      <c r="W92" s="19">
        <v>0</v>
      </c>
      <c r="X92" s="14">
        <v>0</v>
      </c>
      <c r="Y92" s="15">
        <v>0</v>
      </c>
      <c r="Z92" s="18">
        <v>0</v>
      </c>
      <c r="AA92" s="19">
        <v>0</v>
      </c>
      <c r="AB92" s="698">
        <f t="shared" ref="AB92:AB96" si="140">J92+L92+N92+P92+R92+T92+V92+X92+Z92</f>
        <v>0</v>
      </c>
      <c r="AC92" s="699">
        <f t="shared" ref="AC92:AC96" si="141">K92+M92+O92+Q92+S92+U92+W92+Y92+AA92</f>
        <v>0</v>
      </c>
      <c r="AD92" s="567">
        <f t="shared" si="139"/>
        <v>16000000</v>
      </c>
      <c r="AE92" s="463">
        <f>IFERROR(+VLOOKUP(A92,'Base de Datos'!$A$1:$G$96,7,0),0)</f>
        <v>873350.22</v>
      </c>
      <c r="AF92" s="40">
        <f>IFERROR(+VLOOKUP(A92,'Base de Datos'!$A$1:$G$96,6,0),0)</f>
        <v>1122000</v>
      </c>
      <c r="AG92" s="40">
        <f>IFERROR(+VLOOKUP(A92,'Base de Datos'!$A$1:$H$96,8,0),0)</f>
        <v>0</v>
      </c>
      <c r="AH92" s="40">
        <f>+AI92+AG92</f>
        <v>14004649.779999999</v>
      </c>
      <c r="AI92" s="167">
        <f t="shared" si="70"/>
        <v>14004649.779999999</v>
      </c>
      <c r="AJ92" s="158">
        <f t="shared" ref="AJ92:AJ96" si="142">IFERROR(((AD92-AI92)/AD92),0)</f>
        <v>0.12470938875000004</v>
      </c>
      <c r="AK92" s="40">
        <f>IFERROR(+VLOOKUP(A92,'Base de Datos'!$A$1:$M$96,10,0),0)</f>
        <v>2004649.78</v>
      </c>
      <c r="AL92" s="533">
        <f t="shared" ref="AL92:AL96" si="143">IFERROR(+(AE92/AD92),0)</f>
        <v>5.4584388749999997E-2</v>
      </c>
      <c r="AN92" s="217">
        <f>AD92+'[1]PPTO AL 31 DE JULIO  2016'!Z94</f>
        <v>17000000</v>
      </c>
      <c r="AO92" s="217">
        <f>AE92+'[1]PPTO AL 31 DE JULIO  2016'!AA94</f>
        <v>906050.22</v>
      </c>
      <c r="AP92" s="217">
        <f>AF92+'[1]PPTO AL 31 DE JULIO  2016'!AB94</f>
        <v>2062724.95</v>
      </c>
      <c r="AQ92" s="224">
        <f>AI92+'[1]PPTO AL 31 DE JULIO  2016'!AC94</f>
        <v>14031224.83</v>
      </c>
      <c r="AR92" s="226">
        <f t="shared" si="66"/>
        <v>5.3297071764705883E-2</v>
      </c>
      <c r="AS92" s="226">
        <f t="shared" si="67"/>
        <v>0.17463383352941175</v>
      </c>
      <c r="AT92" s="523"/>
      <c r="AU92" s="483">
        <v>4735145.6100000003</v>
      </c>
      <c r="AV92" s="486">
        <f t="shared" si="111"/>
        <v>9269504.1699999981</v>
      </c>
      <c r="AW92" s="486">
        <f t="shared" si="117"/>
        <v>9269504.1699999981</v>
      </c>
    </row>
    <row r="93" spans="1:49" s="4" customFormat="1" ht="15.6" x14ac:dyDescent="0.55000000000000004">
      <c r="A93" s="566" t="s">
        <v>530</v>
      </c>
      <c r="B93" s="459" t="s">
        <v>94</v>
      </c>
      <c r="C93" s="568">
        <v>2500000</v>
      </c>
      <c r="D93" s="460">
        <v>0</v>
      </c>
      <c r="E93" s="5"/>
      <c r="F93" s="5"/>
      <c r="G93" s="5"/>
      <c r="H93" s="5"/>
      <c r="I93" s="38">
        <f t="shared" si="118"/>
        <v>2500000</v>
      </c>
      <c r="J93" s="548"/>
      <c r="K93" s="19">
        <v>0</v>
      </c>
      <c r="L93" s="14"/>
      <c r="M93" s="15">
        <v>0</v>
      </c>
      <c r="N93" s="18">
        <v>0</v>
      </c>
      <c r="O93" s="19">
        <v>0</v>
      </c>
      <c r="P93" s="14">
        <v>0</v>
      </c>
      <c r="Q93" s="15"/>
      <c r="R93" s="18">
        <v>0</v>
      </c>
      <c r="S93" s="19">
        <v>0</v>
      </c>
      <c r="T93" s="14">
        <v>0</v>
      </c>
      <c r="U93" s="15">
        <v>0</v>
      </c>
      <c r="V93" s="18"/>
      <c r="W93" s="19">
        <v>0</v>
      </c>
      <c r="X93" s="14">
        <v>0</v>
      </c>
      <c r="Y93" s="15">
        <v>0</v>
      </c>
      <c r="Z93" s="18">
        <v>0</v>
      </c>
      <c r="AA93" s="19">
        <v>0</v>
      </c>
      <c r="AB93" s="698">
        <f t="shared" si="140"/>
        <v>0</v>
      </c>
      <c r="AC93" s="699">
        <f t="shared" si="141"/>
        <v>0</v>
      </c>
      <c r="AD93" s="567">
        <f t="shared" si="139"/>
        <v>2500000</v>
      </c>
      <c r="AE93" s="463">
        <f>IFERROR(+VLOOKUP(A93,'Base de Datos'!$A$1:$G$96,7,0),0)</f>
        <v>0</v>
      </c>
      <c r="AF93" s="40">
        <f>IFERROR(+VLOOKUP(A93,'Base de Datos'!$A$1:$G$96,6,0),0)</f>
        <v>603471.04</v>
      </c>
      <c r="AG93" s="40">
        <f>IFERROR(+VLOOKUP(A93,'Base de Datos'!$A$1:$H$96,8,0),0)</f>
        <v>0</v>
      </c>
      <c r="AH93" s="40">
        <f>+AI93+AG93</f>
        <v>1896528.96</v>
      </c>
      <c r="AI93" s="167">
        <f t="shared" si="70"/>
        <v>1896528.96</v>
      </c>
      <c r="AJ93" s="158">
        <f t="shared" si="142"/>
        <v>0.24138841600000002</v>
      </c>
      <c r="AK93" s="40">
        <f>IFERROR(+VLOOKUP(A93,'Base de Datos'!$A$1:$M$96,10,0),0)</f>
        <v>21528.959999999999</v>
      </c>
      <c r="AL93" s="533">
        <f t="shared" si="143"/>
        <v>0</v>
      </c>
      <c r="AN93" s="217">
        <f>AD93+'[1]PPTO AL 31 DE JULIO  2016'!Z95</f>
        <v>3000000</v>
      </c>
      <c r="AO93" s="217">
        <f>AE93+'[1]PPTO AL 31 DE JULIO  2016'!AA95</f>
        <v>0</v>
      </c>
      <c r="AP93" s="217">
        <f>AF93+'[1]PPTO AL 31 DE JULIO  2016'!AB95</f>
        <v>603471.04</v>
      </c>
      <c r="AQ93" s="224">
        <f>AI93+'[1]PPTO AL 31 DE JULIO  2016'!AC95</f>
        <v>2396528.96</v>
      </c>
      <c r="AR93" s="226">
        <f t="shared" si="66"/>
        <v>0</v>
      </c>
      <c r="AS93" s="226">
        <f t="shared" si="67"/>
        <v>0.20115701333333336</v>
      </c>
      <c r="AT93" s="523"/>
      <c r="AU93" s="483">
        <v>1936287.91</v>
      </c>
      <c r="AV93" s="486">
        <f t="shared" si="111"/>
        <v>-39758.949999999953</v>
      </c>
      <c r="AW93" s="486">
        <f t="shared" si="117"/>
        <v>-39758.949999999953</v>
      </c>
    </row>
    <row r="94" spans="1:49" s="4" customFormat="1" ht="15.6" hidden="1" x14ac:dyDescent="0.55000000000000004">
      <c r="A94" s="566" t="s">
        <v>531</v>
      </c>
      <c r="B94" s="459" t="s">
        <v>95</v>
      </c>
      <c r="C94" s="568">
        <v>0</v>
      </c>
      <c r="D94" s="460">
        <v>0</v>
      </c>
      <c r="E94" s="5"/>
      <c r="F94" s="5"/>
      <c r="G94" s="5"/>
      <c r="H94" s="5"/>
      <c r="I94" s="38">
        <f t="shared" si="118"/>
        <v>0</v>
      </c>
      <c r="J94" s="548">
        <v>0</v>
      </c>
      <c r="K94" s="19">
        <v>0</v>
      </c>
      <c r="L94" s="14">
        <v>0</v>
      </c>
      <c r="M94" s="15"/>
      <c r="N94" s="18">
        <v>0</v>
      </c>
      <c r="O94" s="19">
        <v>0</v>
      </c>
      <c r="P94" s="14">
        <v>0</v>
      </c>
      <c r="Q94" s="15"/>
      <c r="R94" s="18">
        <v>0</v>
      </c>
      <c r="S94" s="19">
        <v>0</v>
      </c>
      <c r="T94" s="14">
        <v>0</v>
      </c>
      <c r="U94" s="15">
        <v>0</v>
      </c>
      <c r="V94" s="18">
        <v>0</v>
      </c>
      <c r="W94" s="19">
        <v>0</v>
      </c>
      <c r="X94" s="14">
        <v>0</v>
      </c>
      <c r="Y94" s="15">
        <v>0</v>
      </c>
      <c r="Z94" s="18">
        <v>0</v>
      </c>
      <c r="AA94" s="19">
        <v>0</v>
      </c>
      <c r="AB94" s="698">
        <f t="shared" si="140"/>
        <v>0</v>
      </c>
      <c r="AC94" s="699">
        <f t="shared" si="141"/>
        <v>0</v>
      </c>
      <c r="AD94" s="567">
        <f t="shared" si="139"/>
        <v>0</v>
      </c>
      <c r="AE94" s="463">
        <f>IFERROR(+VLOOKUP(A94,'Base de Datos'!$A$1:$G$96,7,0),0)</f>
        <v>0</v>
      </c>
      <c r="AF94" s="40">
        <f>IFERROR(+VLOOKUP(A94,'Base de Datos'!$A$1:$G$96,6,0),0)</f>
        <v>0</v>
      </c>
      <c r="AG94" s="40">
        <f>IFERROR(+VLOOKUP(A94,'Base de Datos'!$A$1:$H$96,8,0),0)</f>
        <v>0</v>
      </c>
      <c r="AH94" s="40">
        <f t="shared" si="72"/>
        <v>0</v>
      </c>
      <c r="AI94" s="167">
        <f t="shared" si="70"/>
        <v>0</v>
      </c>
      <c r="AJ94" s="158">
        <f t="shared" si="142"/>
        <v>0</v>
      </c>
      <c r="AK94" s="40">
        <f>IFERROR(+VLOOKUP(A94,'Base de Datos'!$A$1:$M$96,10,0),0)</f>
        <v>0</v>
      </c>
      <c r="AL94" s="533">
        <f t="shared" si="143"/>
        <v>0</v>
      </c>
      <c r="AN94" s="217">
        <f>AD94+'[1]PPTO AL 31 DE JULIO  2016'!Z96</f>
        <v>1000000</v>
      </c>
      <c r="AO94" s="217">
        <f>AE94+'[1]PPTO AL 31 DE JULIO  2016'!AA96</f>
        <v>253700</v>
      </c>
      <c r="AP94" s="217">
        <f>AF94+'[1]PPTO AL 31 DE JULIO  2016'!AB96</f>
        <v>0</v>
      </c>
      <c r="AQ94" s="224">
        <f>AI94+'[1]PPTO AL 31 DE JULIO  2016'!AC96</f>
        <v>746300</v>
      </c>
      <c r="AR94" s="226">
        <f t="shared" si="66"/>
        <v>0.25369999999999998</v>
      </c>
      <c r="AS94" s="226">
        <f t="shared" si="67"/>
        <v>0.25369999999999998</v>
      </c>
      <c r="AT94" s="523"/>
      <c r="AU94" s="483"/>
      <c r="AV94" s="486">
        <f t="shared" si="111"/>
        <v>0</v>
      </c>
      <c r="AW94" s="486">
        <f t="shared" si="117"/>
        <v>0</v>
      </c>
    </row>
    <row r="95" spans="1:49" s="4" customFormat="1" ht="15.6" x14ac:dyDescent="0.55000000000000004">
      <c r="A95" s="566" t="s">
        <v>532</v>
      </c>
      <c r="B95" s="459" t="s">
        <v>96</v>
      </c>
      <c r="C95" s="568">
        <v>57150000</v>
      </c>
      <c r="D95" s="460">
        <v>0</v>
      </c>
      <c r="E95" s="5"/>
      <c r="F95" s="5"/>
      <c r="G95" s="5"/>
      <c r="H95" s="5"/>
      <c r="I95" s="38">
        <f t="shared" si="118"/>
        <v>57150000</v>
      </c>
      <c r="J95" s="548"/>
      <c r="K95" s="19">
        <v>0</v>
      </c>
      <c r="L95" s="14">
        <v>0</v>
      </c>
      <c r="M95" s="15">
        <v>0</v>
      </c>
      <c r="N95" s="18">
        <v>0</v>
      </c>
      <c r="O95" s="19">
        <v>0</v>
      </c>
      <c r="P95" s="14">
        <v>0</v>
      </c>
      <c r="Q95" s="15">
        <v>0</v>
      </c>
      <c r="R95" s="18">
        <v>0</v>
      </c>
      <c r="S95" s="19"/>
      <c r="T95" s="14">
        <v>0</v>
      </c>
      <c r="U95" s="15">
        <v>0</v>
      </c>
      <c r="V95" s="18">
        <v>0</v>
      </c>
      <c r="W95" s="19">
        <v>0</v>
      </c>
      <c r="X95" s="14">
        <v>0</v>
      </c>
      <c r="Y95" s="15">
        <v>0</v>
      </c>
      <c r="Z95" s="18">
        <v>0</v>
      </c>
      <c r="AA95" s="19">
        <v>0</v>
      </c>
      <c r="AB95" s="698">
        <f t="shared" si="140"/>
        <v>0</v>
      </c>
      <c r="AC95" s="699">
        <f t="shared" si="141"/>
        <v>0</v>
      </c>
      <c r="AD95" s="567">
        <f t="shared" si="139"/>
        <v>57150000</v>
      </c>
      <c r="AE95" s="463">
        <f>IFERROR(+VLOOKUP(A95,'Base de Datos'!$A$1:$G$96,7,0),0)</f>
        <v>0</v>
      </c>
      <c r="AF95" s="40">
        <f>IFERROR(+VLOOKUP(A95,'Base de Datos'!$A$1:$G$96,6,0),0)</f>
        <v>6864625.5499999998</v>
      </c>
      <c r="AG95" s="40">
        <f>IFERROR(+VLOOKUP(A95,'Base de Datos'!$A$1:$H$96,8,0),0)</f>
        <v>0</v>
      </c>
      <c r="AH95" s="40">
        <f>+AI95+AG95</f>
        <v>50285374.450000003</v>
      </c>
      <c r="AI95" s="167">
        <f t="shared" si="70"/>
        <v>50285374.450000003</v>
      </c>
      <c r="AJ95" s="158">
        <f t="shared" si="142"/>
        <v>0.12011593263342077</v>
      </c>
      <c r="AK95" s="40">
        <f>IFERROR(+VLOOKUP(A95,'Base de Datos'!$A$1:$M$96,10,0),0)</f>
        <v>7422874.4500000002</v>
      </c>
      <c r="AL95" s="533">
        <f t="shared" si="143"/>
        <v>0</v>
      </c>
      <c r="AN95" s="217">
        <f>AD95+'[1]PPTO AL 31 DE JULIO  2016'!Z97</f>
        <v>58150000</v>
      </c>
      <c r="AO95" s="217">
        <f>AE95+'[1]PPTO AL 31 DE JULIO  2016'!AA97</f>
        <v>0</v>
      </c>
      <c r="AP95" s="217">
        <f>AF95+'[1]PPTO AL 31 DE JULIO  2016'!AB97</f>
        <v>7114625.5499999998</v>
      </c>
      <c r="AQ95" s="224">
        <f>AI95+'[1]PPTO AL 31 DE JULIO  2016'!AC97</f>
        <v>51035374.450000003</v>
      </c>
      <c r="AR95" s="226">
        <f t="shared" si="66"/>
        <v>0</v>
      </c>
      <c r="AS95" s="226">
        <f t="shared" si="67"/>
        <v>0.12234953654342218</v>
      </c>
      <c r="AT95" s="523"/>
      <c r="AU95" s="483">
        <v>13376542.029999999</v>
      </c>
      <c r="AV95" s="486">
        <f t="shared" si="111"/>
        <v>36908832.420000002</v>
      </c>
      <c r="AW95" s="486">
        <f t="shared" si="117"/>
        <v>36908832.420000002</v>
      </c>
    </row>
    <row r="96" spans="1:49" s="4" customFormat="1" ht="15.6" x14ac:dyDescent="0.55000000000000004">
      <c r="A96" s="566" t="s">
        <v>533</v>
      </c>
      <c r="B96" s="459" t="s">
        <v>439</v>
      </c>
      <c r="C96" s="568">
        <v>1500000</v>
      </c>
      <c r="D96" s="460">
        <v>0</v>
      </c>
      <c r="E96" s="5"/>
      <c r="F96" s="5"/>
      <c r="G96" s="5"/>
      <c r="H96" s="5"/>
      <c r="I96" s="38">
        <f t="shared" si="118"/>
        <v>1500000</v>
      </c>
      <c r="J96" s="548">
        <v>0</v>
      </c>
      <c r="K96" s="19">
        <v>0</v>
      </c>
      <c r="L96" s="14">
        <v>0</v>
      </c>
      <c r="M96" s="15">
        <v>0</v>
      </c>
      <c r="N96" s="18">
        <v>0</v>
      </c>
      <c r="O96" s="19">
        <v>0</v>
      </c>
      <c r="P96" s="14">
        <v>0</v>
      </c>
      <c r="Q96" s="15"/>
      <c r="R96" s="18"/>
      <c r="S96" s="19">
        <v>0</v>
      </c>
      <c r="T96" s="14">
        <v>0</v>
      </c>
      <c r="U96" s="15">
        <v>0</v>
      </c>
      <c r="V96" s="18">
        <v>0</v>
      </c>
      <c r="W96" s="19">
        <v>0</v>
      </c>
      <c r="X96" s="14">
        <v>0</v>
      </c>
      <c r="Y96" s="15">
        <v>0</v>
      </c>
      <c r="Z96" s="18">
        <v>0</v>
      </c>
      <c r="AA96" s="19">
        <v>0</v>
      </c>
      <c r="AB96" s="698">
        <f t="shared" si="140"/>
        <v>0</v>
      </c>
      <c r="AC96" s="699">
        <f t="shared" si="141"/>
        <v>0</v>
      </c>
      <c r="AD96" s="567">
        <f t="shared" si="139"/>
        <v>1500000</v>
      </c>
      <c r="AE96" s="463">
        <f>IFERROR(+VLOOKUP(A96,'Base de Datos'!$A$1:$G$96,7,0),0)</f>
        <v>0</v>
      </c>
      <c r="AF96" s="40">
        <f>IFERROR(+VLOOKUP(A96,'Base de Datos'!$A$1:$G$96,6,0),0)</f>
        <v>374999.54</v>
      </c>
      <c r="AG96" s="40">
        <f>IFERROR(+VLOOKUP(A96,'Base de Datos'!$A$1:$H$96,8,0),0)</f>
        <v>0</v>
      </c>
      <c r="AH96" s="40">
        <f>+AI96+AG96</f>
        <v>1125000.46</v>
      </c>
      <c r="AI96" s="167">
        <f t="shared" si="70"/>
        <v>1125000.46</v>
      </c>
      <c r="AJ96" s="158">
        <f t="shared" si="142"/>
        <v>0.24999969333333336</v>
      </c>
      <c r="AK96" s="40">
        <f>IFERROR(+VLOOKUP(A96,'Base de Datos'!$A$1:$M$96,10,0),0)</f>
        <v>0.46</v>
      </c>
      <c r="AL96" s="533">
        <f t="shared" si="143"/>
        <v>0</v>
      </c>
      <c r="AN96" s="217">
        <f>AD96+'[1]PPTO AL 31 DE JULIO  2016'!Z98</f>
        <v>3091000</v>
      </c>
      <c r="AO96" s="217">
        <f>AE96+'[1]PPTO AL 31 DE JULIO  2016'!AA98</f>
        <v>0</v>
      </c>
      <c r="AP96" s="217">
        <f>AF96+'[1]PPTO AL 31 DE JULIO  2016'!AB98</f>
        <v>374999.54</v>
      </c>
      <c r="AQ96" s="224">
        <f>AI96+'[1]PPTO AL 31 DE JULIO  2016'!AC98</f>
        <v>2716000.46</v>
      </c>
      <c r="AR96" s="226">
        <f t="shared" si="66"/>
        <v>0</v>
      </c>
      <c r="AS96" s="226">
        <f t="shared" si="67"/>
        <v>0.12131981235846004</v>
      </c>
      <c r="AT96" s="523"/>
      <c r="AU96" s="483"/>
      <c r="AV96" s="486">
        <f t="shared" si="111"/>
        <v>1125000.46</v>
      </c>
      <c r="AW96" s="486">
        <f t="shared" si="117"/>
        <v>1125000.46</v>
      </c>
    </row>
    <row r="97" spans="1:49" s="23" customFormat="1" ht="15.6" hidden="1" x14ac:dyDescent="0.55000000000000004">
      <c r="A97" s="579">
        <v>109</v>
      </c>
      <c r="B97" s="385" t="s">
        <v>97</v>
      </c>
      <c r="C97" s="386">
        <f>SUM(C98:C101)</f>
        <v>0</v>
      </c>
      <c r="D97" s="386">
        <f>SUM(D98:D101)</f>
        <v>0</v>
      </c>
      <c r="E97" s="395">
        <f>SUM(E98:E101)</f>
        <v>0</v>
      </c>
      <c r="F97" s="395"/>
      <c r="G97" s="395"/>
      <c r="H97" s="395">
        <f>SUM(H98:H101)</f>
        <v>0</v>
      </c>
      <c r="I97" s="393">
        <f t="shared" si="118"/>
        <v>0</v>
      </c>
      <c r="J97" s="386">
        <f>SUM(J98:J101)</f>
        <v>0</v>
      </c>
      <c r="K97" s="391">
        <f t="shared" ref="K97:W97" si="144">SUM(K98:K101)</f>
        <v>0</v>
      </c>
      <c r="L97" s="390">
        <f t="shared" si="144"/>
        <v>0</v>
      </c>
      <c r="M97" s="391">
        <f t="shared" si="144"/>
        <v>0</v>
      </c>
      <c r="N97" s="390">
        <f t="shared" si="144"/>
        <v>0</v>
      </c>
      <c r="O97" s="391">
        <f t="shared" si="144"/>
        <v>0</v>
      </c>
      <c r="P97" s="390">
        <f t="shared" si="144"/>
        <v>0</v>
      </c>
      <c r="Q97" s="391">
        <f t="shared" si="144"/>
        <v>0</v>
      </c>
      <c r="R97" s="390">
        <f t="shared" si="144"/>
        <v>0</v>
      </c>
      <c r="S97" s="391">
        <f t="shared" si="144"/>
        <v>0</v>
      </c>
      <c r="T97" s="390">
        <f>SUM(T98:T101)</f>
        <v>0</v>
      </c>
      <c r="U97" s="391">
        <f>SUM(U98:U101)</f>
        <v>0</v>
      </c>
      <c r="V97" s="390">
        <f t="shared" si="144"/>
        <v>0</v>
      </c>
      <c r="W97" s="391">
        <f t="shared" si="144"/>
        <v>0</v>
      </c>
      <c r="X97" s="390">
        <f t="shared" ref="X97:AA97" si="145">SUM(X98:X101)</f>
        <v>0</v>
      </c>
      <c r="Y97" s="391">
        <f t="shared" si="145"/>
        <v>0</v>
      </c>
      <c r="Z97" s="390">
        <f t="shared" si="145"/>
        <v>0</v>
      </c>
      <c r="AA97" s="391">
        <f t="shared" si="145"/>
        <v>0</v>
      </c>
      <c r="AB97" s="392">
        <f>J97+L97+N97+P97+R97+V97+T97</f>
        <v>0</v>
      </c>
      <c r="AC97" s="386">
        <f t="shared" ref="AC97:AI97" si="146">SUM(AC98:AC101)</f>
        <v>0</v>
      </c>
      <c r="AD97" s="393">
        <f t="shared" si="146"/>
        <v>0</v>
      </c>
      <c r="AE97" s="458">
        <f t="shared" si="146"/>
        <v>0</v>
      </c>
      <c r="AF97" s="393">
        <f t="shared" si="146"/>
        <v>0</v>
      </c>
      <c r="AG97" s="393">
        <f t="shared" ref="AG97" si="147">SUM(AG98:AG101)</f>
        <v>0</v>
      </c>
      <c r="AH97" s="393">
        <f t="shared" si="72"/>
        <v>0</v>
      </c>
      <c r="AI97" s="393">
        <f t="shared" si="146"/>
        <v>0</v>
      </c>
      <c r="AJ97" s="396">
        <v>0</v>
      </c>
      <c r="AK97" s="393">
        <f t="shared" ref="AK97" si="148">SUM(AK98:AK101)</f>
        <v>0</v>
      </c>
      <c r="AL97" s="533">
        <v>0</v>
      </c>
      <c r="AN97" s="217">
        <f>AD97+'[1]PPTO AL 31 DE JULIO  2016'!Z99</f>
        <v>200000</v>
      </c>
      <c r="AO97" s="217">
        <f>AE97+'[1]PPTO AL 31 DE JULIO  2016'!AA99</f>
        <v>0</v>
      </c>
      <c r="AP97" s="217">
        <f>AF97+'[1]PPTO AL 31 DE JULIO  2016'!AB99</f>
        <v>0</v>
      </c>
      <c r="AQ97" s="224">
        <f>AI97+'[1]PPTO AL 31 DE JULIO  2016'!AC99</f>
        <v>200000</v>
      </c>
      <c r="AR97" s="226">
        <f t="shared" si="66"/>
        <v>0</v>
      </c>
      <c r="AS97" s="226">
        <f t="shared" si="67"/>
        <v>0</v>
      </c>
      <c r="AT97" s="523"/>
      <c r="AU97" s="572"/>
      <c r="AV97" s="489">
        <f t="shared" si="111"/>
        <v>0</v>
      </c>
      <c r="AW97" s="486">
        <f t="shared" si="117"/>
        <v>0</v>
      </c>
    </row>
    <row r="98" spans="1:49" s="4" customFormat="1" ht="15.6" hidden="1" x14ac:dyDescent="0.55000000000000004">
      <c r="A98" s="566">
        <v>10901</v>
      </c>
      <c r="B98" s="459" t="s">
        <v>98</v>
      </c>
      <c r="C98" s="568">
        <v>0</v>
      </c>
      <c r="D98" s="460">
        <v>0</v>
      </c>
      <c r="E98" s="5"/>
      <c r="F98" s="5"/>
      <c r="G98" s="5"/>
      <c r="H98" s="5"/>
      <c r="I98" s="38">
        <f t="shared" si="118"/>
        <v>0</v>
      </c>
      <c r="J98" s="548">
        <v>0</v>
      </c>
      <c r="K98" s="19">
        <v>0</v>
      </c>
      <c r="L98" s="14">
        <v>0</v>
      </c>
      <c r="M98" s="15">
        <v>0</v>
      </c>
      <c r="N98" s="18">
        <v>0</v>
      </c>
      <c r="O98" s="19">
        <v>0</v>
      </c>
      <c r="P98" s="14">
        <v>0</v>
      </c>
      <c r="Q98" s="15">
        <v>0</v>
      </c>
      <c r="R98" s="18">
        <v>0</v>
      </c>
      <c r="S98" s="19">
        <v>0</v>
      </c>
      <c r="T98" s="14">
        <v>0</v>
      </c>
      <c r="U98" s="15">
        <v>0</v>
      </c>
      <c r="V98" s="18">
        <v>0</v>
      </c>
      <c r="W98" s="19">
        <v>0</v>
      </c>
      <c r="X98" s="14">
        <v>0</v>
      </c>
      <c r="Y98" s="15">
        <v>0</v>
      </c>
      <c r="Z98" s="18">
        <v>0</v>
      </c>
      <c r="AA98" s="19">
        <v>0</v>
      </c>
      <c r="AB98" s="35">
        <f>J98+L98+N98+P98+R98+V98+T98</f>
        <v>0</v>
      </c>
      <c r="AC98" s="484">
        <f>K98+M98+O98+Q98+S98+V98</f>
        <v>0</v>
      </c>
      <c r="AD98" s="567">
        <f>C98+AB98-AC98</f>
        <v>0</v>
      </c>
      <c r="AE98" s="463">
        <v>0</v>
      </c>
      <c r="AF98" s="40">
        <v>0</v>
      </c>
      <c r="AG98" s="40">
        <v>0</v>
      </c>
      <c r="AH98" s="40">
        <f t="shared" si="72"/>
        <v>0</v>
      </c>
      <c r="AI98" s="167">
        <f t="shared" si="70"/>
        <v>0</v>
      </c>
      <c r="AJ98" s="158">
        <v>0</v>
      </c>
      <c r="AK98" s="40">
        <v>0</v>
      </c>
      <c r="AL98" s="533">
        <v>0</v>
      </c>
      <c r="AN98" s="217">
        <f>AD98+'[1]PPTO AL 31 DE JULIO  2016'!Z100</f>
        <v>0</v>
      </c>
      <c r="AO98" s="217">
        <f>AE98+'[1]PPTO AL 31 DE JULIO  2016'!AA100</f>
        <v>0</v>
      </c>
      <c r="AP98" s="217">
        <f>AF98+'[1]PPTO AL 31 DE JULIO  2016'!AB100</f>
        <v>0</v>
      </c>
      <c r="AQ98" s="224">
        <f>AI98+'[1]PPTO AL 31 DE JULIO  2016'!AC100</f>
        <v>0</v>
      </c>
      <c r="AR98" s="226" t="e">
        <f t="shared" si="66"/>
        <v>#DIV/0!</v>
      </c>
      <c r="AS98" s="226" t="e">
        <f t="shared" si="67"/>
        <v>#DIV/0!</v>
      </c>
      <c r="AT98" s="523"/>
      <c r="AU98" s="483"/>
      <c r="AV98" s="486">
        <f t="shared" si="111"/>
        <v>0</v>
      </c>
      <c r="AW98" s="486">
        <f t="shared" si="117"/>
        <v>0</v>
      </c>
    </row>
    <row r="99" spans="1:49" s="4" customFormat="1" ht="15.6" hidden="1" x14ac:dyDescent="0.55000000000000004">
      <c r="A99" s="566">
        <v>10902</v>
      </c>
      <c r="B99" s="459" t="s">
        <v>99</v>
      </c>
      <c r="C99" s="568">
        <v>0</v>
      </c>
      <c r="D99" s="460">
        <v>0</v>
      </c>
      <c r="E99" s="5"/>
      <c r="F99" s="5"/>
      <c r="G99" s="5"/>
      <c r="H99" s="5"/>
      <c r="I99" s="38">
        <f t="shared" si="118"/>
        <v>0</v>
      </c>
      <c r="J99" s="548">
        <v>0</v>
      </c>
      <c r="K99" s="19">
        <v>0</v>
      </c>
      <c r="L99" s="14">
        <v>0</v>
      </c>
      <c r="M99" s="15">
        <v>0</v>
      </c>
      <c r="N99" s="18">
        <v>0</v>
      </c>
      <c r="O99" s="19">
        <v>0</v>
      </c>
      <c r="P99" s="14">
        <v>0</v>
      </c>
      <c r="Q99" s="15">
        <v>0</v>
      </c>
      <c r="R99" s="18">
        <v>0</v>
      </c>
      <c r="S99" s="19">
        <v>0</v>
      </c>
      <c r="T99" s="14">
        <v>0</v>
      </c>
      <c r="U99" s="15">
        <v>0</v>
      </c>
      <c r="V99" s="18">
        <v>0</v>
      </c>
      <c r="W99" s="19">
        <v>0</v>
      </c>
      <c r="X99" s="14">
        <v>0</v>
      </c>
      <c r="Y99" s="15">
        <v>0</v>
      </c>
      <c r="Z99" s="18">
        <v>0</v>
      </c>
      <c r="AA99" s="19">
        <v>0</v>
      </c>
      <c r="AB99" s="35">
        <f>J99+L99+N99+P99+R99+V99+T99</f>
        <v>0</v>
      </c>
      <c r="AC99" s="484">
        <f>K99+M99+O99+Q99+S99+V99</f>
        <v>0</v>
      </c>
      <c r="AD99" s="567">
        <f>C99+AB99-AC99</f>
        <v>0</v>
      </c>
      <c r="AE99" s="463">
        <v>0</v>
      </c>
      <c r="AF99" s="40">
        <v>0</v>
      </c>
      <c r="AG99" s="40">
        <v>0</v>
      </c>
      <c r="AH99" s="40">
        <f t="shared" si="72"/>
        <v>0</v>
      </c>
      <c r="AI99" s="167">
        <f t="shared" si="70"/>
        <v>0</v>
      </c>
      <c r="AJ99" s="158">
        <v>0</v>
      </c>
      <c r="AK99" s="40">
        <v>0</v>
      </c>
      <c r="AL99" s="533">
        <v>0</v>
      </c>
      <c r="AN99" s="217">
        <f>AD99+'[1]PPTO AL 31 DE JULIO  2016'!Z101</f>
        <v>0</v>
      </c>
      <c r="AO99" s="217">
        <f>AE99+'[1]PPTO AL 31 DE JULIO  2016'!AA101</f>
        <v>0</v>
      </c>
      <c r="AP99" s="217">
        <f>AF99+'[1]PPTO AL 31 DE JULIO  2016'!AB101</f>
        <v>0</v>
      </c>
      <c r="AQ99" s="224">
        <f>AI99+'[1]PPTO AL 31 DE JULIO  2016'!AC101</f>
        <v>0</v>
      </c>
      <c r="AR99" s="226" t="e">
        <f t="shared" si="66"/>
        <v>#DIV/0!</v>
      </c>
      <c r="AS99" s="226" t="e">
        <f t="shared" si="67"/>
        <v>#DIV/0!</v>
      </c>
      <c r="AT99" s="523"/>
      <c r="AU99" s="483"/>
      <c r="AV99" s="486">
        <f t="shared" si="111"/>
        <v>0</v>
      </c>
      <c r="AW99" s="486">
        <f t="shared" si="117"/>
        <v>0</v>
      </c>
    </row>
    <row r="100" spans="1:49" s="4" customFormat="1" ht="15.6" hidden="1" x14ac:dyDescent="0.55000000000000004">
      <c r="A100" s="566">
        <v>10903</v>
      </c>
      <c r="B100" s="459" t="s">
        <v>100</v>
      </c>
      <c r="C100" s="568">
        <v>0</v>
      </c>
      <c r="D100" s="460">
        <v>0</v>
      </c>
      <c r="E100" s="5"/>
      <c r="F100" s="5"/>
      <c r="G100" s="5"/>
      <c r="H100" s="5"/>
      <c r="I100" s="38">
        <f t="shared" si="118"/>
        <v>0</v>
      </c>
      <c r="J100" s="548">
        <v>0</v>
      </c>
      <c r="K100" s="19">
        <v>0</v>
      </c>
      <c r="L100" s="14">
        <v>0</v>
      </c>
      <c r="M100" s="15">
        <v>0</v>
      </c>
      <c r="N100" s="18">
        <v>0</v>
      </c>
      <c r="O100" s="19">
        <v>0</v>
      </c>
      <c r="P100" s="14">
        <v>0</v>
      </c>
      <c r="Q100" s="15">
        <v>0</v>
      </c>
      <c r="R100" s="18">
        <v>0</v>
      </c>
      <c r="S100" s="19">
        <v>0</v>
      </c>
      <c r="T100" s="14">
        <v>0</v>
      </c>
      <c r="U100" s="15">
        <v>0</v>
      </c>
      <c r="V100" s="18">
        <v>0</v>
      </c>
      <c r="W100" s="19">
        <v>0</v>
      </c>
      <c r="X100" s="14">
        <v>0</v>
      </c>
      <c r="Y100" s="15">
        <v>0</v>
      </c>
      <c r="Z100" s="18">
        <v>0</v>
      </c>
      <c r="AA100" s="19">
        <v>0</v>
      </c>
      <c r="AB100" s="35">
        <f>J100+L100+N100+P100+R100+V100+T100</f>
        <v>0</v>
      </c>
      <c r="AC100" s="484">
        <f>K100+M100+O100+Q100+S100+V100</f>
        <v>0</v>
      </c>
      <c r="AD100" s="567">
        <f>C100+AB100-AC100</f>
        <v>0</v>
      </c>
      <c r="AE100" s="463">
        <v>0</v>
      </c>
      <c r="AF100" s="40">
        <v>0</v>
      </c>
      <c r="AG100" s="40">
        <v>0</v>
      </c>
      <c r="AH100" s="40">
        <f t="shared" si="72"/>
        <v>0</v>
      </c>
      <c r="AI100" s="167">
        <f t="shared" si="70"/>
        <v>0</v>
      </c>
      <c r="AJ100" s="158">
        <v>0</v>
      </c>
      <c r="AK100" s="40">
        <v>0</v>
      </c>
      <c r="AL100" s="533">
        <v>0</v>
      </c>
      <c r="AN100" s="217">
        <f>AD100+'[1]PPTO AL 31 DE JULIO  2016'!Z102</f>
        <v>0</v>
      </c>
      <c r="AO100" s="217">
        <f>AE100+'[1]PPTO AL 31 DE JULIO  2016'!AA102</f>
        <v>0</v>
      </c>
      <c r="AP100" s="217">
        <f>AF100+'[1]PPTO AL 31 DE JULIO  2016'!AB102</f>
        <v>0</v>
      </c>
      <c r="AQ100" s="224">
        <f>AI100+'[1]PPTO AL 31 DE JULIO  2016'!AC102</f>
        <v>0</v>
      </c>
      <c r="AR100" s="226" t="e">
        <f t="shared" si="66"/>
        <v>#DIV/0!</v>
      </c>
      <c r="AS100" s="226" t="e">
        <f t="shared" si="67"/>
        <v>#DIV/0!</v>
      </c>
      <c r="AT100" s="523"/>
      <c r="AU100" s="483"/>
      <c r="AV100" s="486">
        <f t="shared" si="111"/>
        <v>0</v>
      </c>
      <c r="AW100" s="486">
        <f t="shared" si="117"/>
        <v>0</v>
      </c>
    </row>
    <row r="101" spans="1:49" s="4" customFormat="1" ht="15.6" hidden="1" x14ac:dyDescent="0.55000000000000004">
      <c r="A101" s="566">
        <v>10999</v>
      </c>
      <c r="B101" s="459" t="s">
        <v>101</v>
      </c>
      <c r="C101" s="568">
        <v>0</v>
      </c>
      <c r="D101" s="460">
        <v>0</v>
      </c>
      <c r="E101" s="5"/>
      <c r="F101" s="5"/>
      <c r="G101" s="5"/>
      <c r="H101" s="5"/>
      <c r="I101" s="38">
        <f t="shared" si="118"/>
        <v>0</v>
      </c>
      <c r="J101" s="548">
        <v>0</v>
      </c>
      <c r="K101" s="19">
        <v>0</v>
      </c>
      <c r="L101" s="14">
        <v>0</v>
      </c>
      <c r="M101" s="15">
        <v>0</v>
      </c>
      <c r="N101" s="18">
        <v>0</v>
      </c>
      <c r="O101" s="19">
        <v>0</v>
      </c>
      <c r="P101" s="14">
        <v>0</v>
      </c>
      <c r="Q101" s="15">
        <v>0</v>
      </c>
      <c r="R101" s="18"/>
      <c r="S101" s="19">
        <v>0</v>
      </c>
      <c r="T101" s="14">
        <v>0</v>
      </c>
      <c r="U101" s="15">
        <v>0</v>
      </c>
      <c r="V101" s="18">
        <v>0</v>
      </c>
      <c r="W101" s="19">
        <v>0</v>
      </c>
      <c r="X101" s="14">
        <v>0</v>
      </c>
      <c r="Y101" s="15">
        <v>0</v>
      </c>
      <c r="Z101" s="18">
        <v>0</v>
      </c>
      <c r="AA101" s="19">
        <v>0</v>
      </c>
      <c r="AB101" s="35">
        <f>J101+L101+N101+P101+R101+V101+T101</f>
        <v>0</v>
      </c>
      <c r="AC101" s="484">
        <f>K101+M101+O101+Q101+S101+V101</f>
        <v>0</v>
      </c>
      <c r="AD101" s="567">
        <f>C101+AB101-AC101</f>
        <v>0</v>
      </c>
      <c r="AE101" s="463">
        <v>0</v>
      </c>
      <c r="AF101" s="40">
        <v>0</v>
      </c>
      <c r="AG101" s="40">
        <v>0</v>
      </c>
      <c r="AH101" s="40">
        <f t="shared" si="72"/>
        <v>0</v>
      </c>
      <c r="AI101" s="167">
        <f t="shared" si="70"/>
        <v>0</v>
      </c>
      <c r="AJ101" s="158">
        <v>0</v>
      </c>
      <c r="AK101" s="40">
        <v>0</v>
      </c>
      <c r="AL101" s="533">
        <v>0</v>
      </c>
      <c r="AN101" s="217">
        <f>AD101+'[1]PPTO AL 31 DE JULIO  2016'!Z103</f>
        <v>200000</v>
      </c>
      <c r="AO101" s="217">
        <f>AE101+'[1]PPTO AL 31 DE JULIO  2016'!AA103</f>
        <v>0</v>
      </c>
      <c r="AP101" s="217">
        <f>AF101+'[1]PPTO AL 31 DE JULIO  2016'!AB103</f>
        <v>0</v>
      </c>
      <c r="AQ101" s="224">
        <f>AI101+'[1]PPTO AL 31 DE JULIO  2016'!AC103</f>
        <v>200000</v>
      </c>
      <c r="AR101" s="226">
        <f t="shared" si="66"/>
        <v>0</v>
      </c>
      <c r="AS101" s="226">
        <f t="shared" si="67"/>
        <v>0</v>
      </c>
      <c r="AT101" s="523"/>
      <c r="AU101" s="483"/>
      <c r="AV101" s="486">
        <f t="shared" si="111"/>
        <v>0</v>
      </c>
      <c r="AW101" s="486">
        <f t="shared" si="117"/>
        <v>0</v>
      </c>
    </row>
    <row r="102" spans="1:49" s="23" customFormat="1" ht="16.8" x14ac:dyDescent="0.55000000000000004">
      <c r="A102" s="384">
        <v>199</v>
      </c>
      <c r="B102" s="385" t="s">
        <v>102</v>
      </c>
      <c r="C102" s="386">
        <f>SUM(C103:C108)</f>
        <v>600000</v>
      </c>
      <c r="D102" s="386">
        <f>SUM(D103:D108)</f>
        <v>0</v>
      </c>
      <c r="E102" s="395">
        <f>SUM(E103:E108)</f>
        <v>0</v>
      </c>
      <c r="F102" s="395"/>
      <c r="G102" s="395"/>
      <c r="H102" s="395">
        <f>SUM(H103:H108)</f>
        <v>0</v>
      </c>
      <c r="I102" s="393">
        <f t="shared" si="118"/>
        <v>600000</v>
      </c>
      <c r="J102" s="388">
        <f>SUM(J103:J108)</f>
        <v>0</v>
      </c>
      <c r="K102" s="389">
        <f t="shared" ref="K102:W102" si="149">SUM(K103:K108)</f>
        <v>0</v>
      </c>
      <c r="L102" s="390">
        <f t="shared" si="149"/>
        <v>0</v>
      </c>
      <c r="M102" s="391">
        <f t="shared" si="149"/>
        <v>0</v>
      </c>
      <c r="N102" s="390">
        <f t="shared" si="149"/>
        <v>0</v>
      </c>
      <c r="O102" s="391">
        <f t="shared" si="149"/>
        <v>0</v>
      </c>
      <c r="P102" s="390">
        <f t="shared" si="149"/>
        <v>0</v>
      </c>
      <c r="Q102" s="391">
        <f t="shared" si="149"/>
        <v>0</v>
      </c>
      <c r="R102" s="390">
        <f t="shared" si="149"/>
        <v>0</v>
      </c>
      <c r="S102" s="391">
        <f t="shared" si="149"/>
        <v>0</v>
      </c>
      <c r="T102" s="390">
        <f>SUM(T103:T108)</f>
        <v>0</v>
      </c>
      <c r="U102" s="391">
        <f>SUM(U103:U108)</f>
        <v>0</v>
      </c>
      <c r="V102" s="390">
        <f t="shared" si="149"/>
        <v>0</v>
      </c>
      <c r="W102" s="391">
        <f t="shared" si="149"/>
        <v>0</v>
      </c>
      <c r="X102" s="390">
        <f t="shared" ref="X102:AA102" si="150">SUM(X103:X108)</f>
        <v>0</v>
      </c>
      <c r="Y102" s="391">
        <f t="shared" si="150"/>
        <v>0</v>
      </c>
      <c r="Z102" s="390">
        <f t="shared" si="150"/>
        <v>0</v>
      </c>
      <c r="AA102" s="391">
        <f t="shared" si="150"/>
        <v>0</v>
      </c>
      <c r="AB102" s="392">
        <f t="shared" ref="AB102:AI102" si="151">SUM(AB103:AB108)</f>
        <v>0</v>
      </c>
      <c r="AC102" s="386">
        <f t="shared" si="151"/>
        <v>0</v>
      </c>
      <c r="AD102" s="393">
        <f t="shared" si="151"/>
        <v>600000</v>
      </c>
      <c r="AE102" s="458">
        <f t="shared" si="151"/>
        <v>0</v>
      </c>
      <c r="AF102" s="393">
        <f t="shared" si="151"/>
        <v>0</v>
      </c>
      <c r="AG102" s="393">
        <f t="shared" ref="AG102" si="152">SUM(AG103:AG108)</f>
        <v>0</v>
      </c>
      <c r="AH102" s="393">
        <f>+AI102+AG102</f>
        <v>600000</v>
      </c>
      <c r="AI102" s="393">
        <f t="shared" si="151"/>
        <v>600000</v>
      </c>
      <c r="AJ102" s="396">
        <f>(AD102-AI102)/AD102</f>
        <v>0</v>
      </c>
      <c r="AK102" s="393">
        <f t="shared" ref="AK102" si="153">SUM(AK103:AK108)</f>
        <v>25000</v>
      </c>
      <c r="AL102" s="533">
        <f t="shared" si="130"/>
        <v>0</v>
      </c>
      <c r="AN102" s="217">
        <f>AD102+'[1]PPTO AL 31 DE JULIO  2016'!Z104</f>
        <v>1800000</v>
      </c>
      <c r="AO102" s="217">
        <f>AE102+'[1]PPTO AL 31 DE JULIO  2016'!AA104</f>
        <v>0</v>
      </c>
      <c r="AP102" s="217">
        <f>AF102+'[1]PPTO AL 31 DE JULIO  2016'!AB104</f>
        <v>0</v>
      </c>
      <c r="AQ102" s="224">
        <f>AI102+'[1]PPTO AL 31 DE JULIO  2016'!AC104</f>
        <v>1800000</v>
      </c>
      <c r="AR102" s="226">
        <f t="shared" si="66"/>
        <v>0</v>
      </c>
      <c r="AS102" s="226">
        <f t="shared" si="67"/>
        <v>0</v>
      </c>
      <c r="AT102" s="523"/>
      <c r="AU102" s="490">
        <v>500000</v>
      </c>
      <c r="AV102" s="489">
        <f t="shared" si="111"/>
        <v>100000</v>
      </c>
      <c r="AW102" s="486">
        <f t="shared" si="117"/>
        <v>100000</v>
      </c>
    </row>
    <row r="103" spans="1:49" s="4" customFormat="1" ht="15.6" hidden="1" x14ac:dyDescent="0.55000000000000004">
      <c r="A103" s="566">
        <v>19901</v>
      </c>
      <c r="B103" s="459" t="s">
        <v>103</v>
      </c>
      <c r="C103" s="568"/>
      <c r="D103" s="460"/>
      <c r="E103" s="5"/>
      <c r="F103" s="5"/>
      <c r="G103" s="5"/>
      <c r="H103" s="5"/>
      <c r="I103" s="38">
        <f t="shared" si="118"/>
        <v>0</v>
      </c>
      <c r="J103" s="548"/>
      <c r="K103" s="19"/>
      <c r="L103" s="14"/>
      <c r="M103" s="15"/>
      <c r="N103" s="18"/>
      <c r="O103" s="19"/>
      <c r="P103" s="14"/>
      <c r="Q103" s="15"/>
      <c r="R103" s="18"/>
      <c r="S103" s="19"/>
      <c r="T103" s="14"/>
      <c r="U103" s="15"/>
      <c r="V103" s="18"/>
      <c r="W103" s="19"/>
      <c r="X103" s="14"/>
      <c r="Y103" s="15"/>
      <c r="Z103" s="18"/>
      <c r="AA103" s="19"/>
      <c r="AB103" s="35">
        <f>J103+L103+N103+P103+R103+W103</f>
        <v>0</v>
      </c>
      <c r="AC103" s="484">
        <f>K103+M103+O103+Q103+S103+V103</f>
        <v>0</v>
      </c>
      <c r="AD103" s="567">
        <f>I103+AB103-AC103</f>
        <v>0</v>
      </c>
      <c r="AE103" s="463"/>
      <c r="AF103" s="40"/>
      <c r="AG103" s="40"/>
      <c r="AH103" s="40">
        <f t="shared" si="72"/>
        <v>0</v>
      </c>
      <c r="AI103" s="167">
        <f t="shared" si="70"/>
        <v>0</v>
      </c>
      <c r="AJ103" s="158"/>
      <c r="AK103" s="40"/>
      <c r="AL103" s="533" t="s">
        <v>0</v>
      </c>
      <c r="AN103" s="217">
        <f>AD103+'[1]PPTO AL 31 DE JULIO  2016'!Z105</f>
        <v>0</v>
      </c>
      <c r="AO103" s="217">
        <f>AE103+'[1]PPTO AL 31 DE JULIO  2016'!AA105</f>
        <v>0</v>
      </c>
      <c r="AP103" s="217">
        <f>AF103+'[1]PPTO AL 31 DE JULIO  2016'!AB105</f>
        <v>0</v>
      </c>
      <c r="AQ103" s="224">
        <f>AI103+'[1]PPTO AL 31 DE JULIO  2016'!AC105</f>
        <v>0</v>
      </c>
      <c r="AR103" s="226" t="e">
        <f t="shared" si="66"/>
        <v>#DIV/0!</v>
      </c>
      <c r="AS103" s="226" t="e">
        <f t="shared" si="67"/>
        <v>#DIV/0!</v>
      </c>
      <c r="AT103" s="523"/>
      <c r="AU103" s="483"/>
      <c r="AV103" s="486">
        <f t="shared" si="111"/>
        <v>0</v>
      </c>
      <c r="AW103" s="486">
        <f t="shared" si="117"/>
        <v>0</v>
      </c>
    </row>
    <row r="104" spans="1:49" s="4" customFormat="1" ht="15.6" x14ac:dyDescent="0.55000000000000004">
      <c r="A104" s="566" t="s">
        <v>716</v>
      </c>
      <c r="B104" s="459" t="s">
        <v>104</v>
      </c>
      <c r="C104" s="568">
        <v>100000</v>
      </c>
      <c r="D104" s="460"/>
      <c r="E104" s="5"/>
      <c r="F104" s="5"/>
      <c r="G104" s="5"/>
      <c r="H104" s="5"/>
      <c r="I104" s="38">
        <f t="shared" si="118"/>
        <v>100000</v>
      </c>
      <c r="J104" s="548"/>
      <c r="K104" s="19"/>
      <c r="L104" s="14"/>
      <c r="M104" s="15"/>
      <c r="N104" s="18"/>
      <c r="O104" s="19"/>
      <c r="P104" s="14"/>
      <c r="Q104" s="15"/>
      <c r="R104" s="18"/>
      <c r="S104" s="19"/>
      <c r="T104" s="14"/>
      <c r="U104" s="15"/>
      <c r="V104" s="18">
        <v>0</v>
      </c>
      <c r="W104" s="19"/>
      <c r="X104" s="14">
        <v>0</v>
      </c>
      <c r="Y104" s="15"/>
      <c r="Z104" s="18">
        <v>0</v>
      </c>
      <c r="AA104" s="19"/>
      <c r="AB104" s="35">
        <f t="shared" ref="AB104:AB107" si="154">J104+L104+N104+P104+R104+T104+V104+X104+Z104</f>
        <v>0</v>
      </c>
      <c r="AC104" s="484">
        <f t="shared" ref="AC104:AC107" si="155">K104+M104+O104+Q104+S104+U104+W104+Y104+AA104</f>
        <v>0</v>
      </c>
      <c r="AD104" s="567">
        <f>C104+AB104-AC104</f>
        <v>100000</v>
      </c>
      <c r="AE104" s="463">
        <f>IFERROR(+VLOOKUP(A104,'Base de Datos'!$A$1:$G$96,7,0),0)</f>
        <v>0</v>
      </c>
      <c r="AF104" s="40">
        <f>IFERROR(+VLOOKUP(A104,'Base de Datos'!$A$1:$G$96,6,0),0)</f>
        <v>0</v>
      </c>
      <c r="AG104" s="40">
        <f>IFERROR(+VLOOKUP(A104,'Base de Datos'!$A$1:$H$96,8,0),0)</f>
        <v>0</v>
      </c>
      <c r="AH104" s="40">
        <f t="shared" si="72"/>
        <v>100000</v>
      </c>
      <c r="AI104" s="167">
        <f t="shared" si="70"/>
        <v>100000</v>
      </c>
      <c r="AJ104" s="158">
        <f>(AD104-AI104)/AD104</f>
        <v>0</v>
      </c>
      <c r="AK104" s="40">
        <f>IFERROR(+VLOOKUP(A104,'Base de Datos'!$A$1:$M$96,10,0),0)</f>
        <v>25000</v>
      </c>
      <c r="AL104" s="533">
        <f t="shared" ref="AL104:AL110" si="156">AE104/AD104</f>
        <v>0</v>
      </c>
      <c r="AN104" s="217">
        <f>AD104+'[1]PPTO AL 31 DE JULIO  2016'!Z106</f>
        <v>300000</v>
      </c>
      <c r="AO104" s="217">
        <f>AE104+'[1]PPTO AL 31 DE JULIO  2016'!AA106</f>
        <v>0</v>
      </c>
      <c r="AP104" s="217">
        <f>AF104+'[1]PPTO AL 31 DE JULIO  2016'!AB106</f>
        <v>0</v>
      </c>
      <c r="AQ104" s="224">
        <f>AI104+'[1]PPTO AL 31 DE JULIO  2016'!AC106</f>
        <v>300000</v>
      </c>
      <c r="AR104" s="226">
        <f t="shared" si="66"/>
        <v>0</v>
      </c>
      <c r="AS104" s="226">
        <f t="shared" si="67"/>
        <v>0</v>
      </c>
      <c r="AT104" s="523"/>
      <c r="AU104" s="483"/>
      <c r="AV104" s="486">
        <f t="shared" si="111"/>
        <v>100000</v>
      </c>
      <c r="AW104" s="486">
        <f t="shared" si="117"/>
        <v>100000</v>
      </c>
    </row>
    <row r="105" spans="1:49" s="4" customFormat="1" ht="15.6" hidden="1" x14ac:dyDescent="0.55000000000000004">
      <c r="A105" s="566">
        <v>19903</v>
      </c>
      <c r="B105" s="459" t="s">
        <v>105</v>
      </c>
      <c r="C105" s="568"/>
      <c r="D105" s="460"/>
      <c r="E105" s="5"/>
      <c r="F105" s="5"/>
      <c r="G105" s="5"/>
      <c r="H105" s="5"/>
      <c r="I105" s="38">
        <f t="shared" si="118"/>
        <v>0</v>
      </c>
      <c r="J105" s="548"/>
      <c r="K105" s="19"/>
      <c r="L105" s="14"/>
      <c r="M105" s="15"/>
      <c r="N105" s="18"/>
      <c r="O105" s="19"/>
      <c r="P105" s="14"/>
      <c r="Q105" s="15"/>
      <c r="R105" s="18"/>
      <c r="S105" s="19"/>
      <c r="T105" s="14"/>
      <c r="U105" s="15"/>
      <c r="V105" s="18"/>
      <c r="W105" s="19"/>
      <c r="X105" s="14"/>
      <c r="Y105" s="15"/>
      <c r="Z105" s="18"/>
      <c r="AA105" s="19"/>
      <c r="AB105" s="35">
        <f t="shared" si="154"/>
        <v>0</v>
      </c>
      <c r="AC105" s="484">
        <f t="shared" si="155"/>
        <v>0</v>
      </c>
      <c r="AD105" s="567">
        <f>I105+AB105-AC105</f>
        <v>0</v>
      </c>
      <c r="AE105" s="463">
        <f>IFERROR(+VLOOKUP(A105,'Base de Datos'!$A$1:$G$96,7,0),0)</f>
        <v>0</v>
      </c>
      <c r="AF105" s="40">
        <f>IFERROR(+VLOOKUP(A105,'Base de Datos'!$A$1:$G$96,6,0),0)</f>
        <v>0</v>
      </c>
      <c r="AG105" s="40">
        <f>IFERROR(+VLOOKUP(A105,'Base de Datos'!$A$1:$H$96,8,0),0)</f>
        <v>0</v>
      </c>
      <c r="AH105" s="40">
        <f t="shared" si="72"/>
        <v>0</v>
      </c>
      <c r="AI105" s="167">
        <f t="shared" si="70"/>
        <v>0</v>
      </c>
      <c r="AJ105" s="158"/>
      <c r="AK105" s="40">
        <f>IFERROR(+VLOOKUP(A105,'Base de Datos'!$A$1:$M$96,10,0),0)</f>
        <v>0</v>
      </c>
      <c r="AL105" s="533" t="e">
        <f t="shared" si="156"/>
        <v>#DIV/0!</v>
      </c>
      <c r="AN105" s="217">
        <f>AD105+'[1]PPTO AL 31 DE JULIO  2016'!Z107</f>
        <v>0</v>
      </c>
      <c r="AO105" s="217">
        <f>AE105+'[1]PPTO AL 31 DE JULIO  2016'!AA107</f>
        <v>0</v>
      </c>
      <c r="AP105" s="217">
        <f>AF105+'[1]PPTO AL 31 DE JULIO  2016'!AB107</f>
        <v>0</v>
      </c>
      <c r="AQ105" s="224">
        <f>AI105+'[1]PPTO AL 31 DE JULIO  2016'!AC107</f>
        <v>0</v>
      </c>
      <c r="AR105" s="226" t="e">
        <f t="shared" si="66"/>
        <v>#DIV/0!</v>
      </c>
      <c r="AS105" s="226" t="e">
        <f t="shared" si="67"/>
        <v>#DIV/0!</v>
      </c>
      <c r="AT105" s="523"/>
      <c r="AU105" s="483"/>
      <c r="AV105" s="486">
        <f t="shared" si="111"/>
        <v>0</v>
      </c>
      <c r="AW105" s="486">
        <f t="shared" si="117"/>
        <v>0</v>
      </c>
    </row>
    <row r="106" spans="1:49" s="4" customFormat="1" ht="15.6" hidden="1" x14ac:dyDescent="0.55000000000000004">
      <c r="A106" s="566">
        <v>19904</v>
      </c>
      <c r="B106" s="459" t="s">
        <v>106</v>
      </c>
      <c r="C106" s="568"/>
      <c r="D106" s="460"/>
      <c r="E106" s="5"/>
      <c r="F106" s="5"/>
      <c r="G106" s="5"/>
      <c r="H106" s="5"/>
      <c r="I106" s="38">
        <f t="shared" si="118"/>
        <v>0</v>
      </c>
      <c r="J106" s="548"/>
      <c r="K106" s="19"/>
      <c r="L106" s="14"/>
      <c r="M106" s="15"/>
      <c r="N106" s="18"/>
      <c r="O106" s="19"/>
      <c r="P106" s="14"/>
      <c r="Q106" s="15"/>
      <c r="R106" s="18"/>
      <c r="S106" s="19"/>
      <c r="T106" s="14"/>
      <c r="U106" s="15"/>
      <c r="V106" s="18"/>
      <c r="W106" s="19"/>
      <c r="X106" s="14"/>
      <c r="Y106" s="15"/>
      <c r="Z106" s="18"/>
      <c r="AA106" s="19"/>
      <c r="AB106" s="35">
        <f t="shared" si="154"/>
        <v>0</v>
      </c>
      <c r="AC106" s="484">
        <f t="shared" si="155"/>
        <v>0</v>
      </c>
      <c r="AD106" s="567">
        <f>I106+AB106-AC106</f>
        <v>0</v>
      </c>
      <c r="AE106" s="463">
        <f>IFERROR(+VLOOKUP(A106,'Base de Datos'!$A$1:$G$96,7,0),0)</f>
        <v>0</v>
      </c>
      <c r="AF106" s="40">
        <f>IFERROR(+VLOOKUP(A106,'Base de Datos'!$A$1:$G$96,6,0),0)</f>
        <v>0</v>
      </c>
      <c r="AG106" s="40">
        <f>IFERROR(+VLOOKUP(A106,'Base de Datos'!$A$1:$H$96,8,0),0)</f>
        <v>0</v>
      </c>
      <c r="AH106" s="40">
        <f t="shared" si="72"/>
        <v>0</v>
      </c>
      <c r="AI106" s="167">
        <f t="shared" si="70"/>
        <v>0</v>
      </c>
      <c r="AJ106" s="158"/>
      <c r="AK106" s="40">
        <f>IFERROR(+VLOOKUP(A106,'Base de Datos'!$A$1:$M$96,10,0),0)</f>
        <v>0</v>
      </c>
      <c r="AL106" s="533" t="e">
        <f t="shared" si="156"/>
        <v>#DIV/0!</v>
      </c>
      <c r="AN106" s="217">
        <f>AD106+'[1]PPTO AL 31 DE JULIO  2016'!Z108</f>
        <v>0</v>
      </c>
      <c r="AO106" s="217">
        <f>AE106+'[1]PPTO AL 31 DE JULIO  2016'!AA108</f>
        <v>0</v>
      </c>
      <c r="AP106" s="217">
        <f>AF106+'[1]PPTO AL 31 DE JULIO  2016'!AB108</f>
        <v>0</v>
      </c>
      <c r="AQ106" s="224">
        <f>AI106+'[1]PPTO AL 31 DE JULIO  2016'!AC108</f>
        <v>0</v>
      </c>
      <c r="AR106" s="226" t="e">
        <f t="shared" si="66"/>
        <v>#DIV/0!</v>
      </c>
      <c r="AS106" s="226" t="e">
        <f t="shared" si="67"/>
        <v>#DIV/0!</v>
      </c>
      <c r="AT106" s="523"/>
      <c r="AU106" s="483"/>
      <c r="AV106" s="486">
        <f t="shared" si="111"/>
        <v>0</v>
      </c>
      <c r="AW106" s="486">
        <f t="shared" si="117"/>
        <v>0</v>
      </c>
    </row>
    <row r="107" spans="1:49" s="4" customFormat="1" ht="15.6" x14ac:dyDescent="0.55000000000000004">
      <c r="A107" s="566" t="s">
        <v>595</v>
      </c>
      <c r="B107" s="459" t="s">
        <v>107</v>
      </c>
      <c r="C107" s="568">
        <v>500000</v>
      </c>
      <c r="D107" s="460">
        <v>0</v>
      </c>
      <c r="E107" s="5"/>
      <c r="F107" s="5"/>
      <c r="G107" s="5"/>
      <c r="H107" s="5"/>
      <c r="I107" s="38">
        <f t="shared" si="118"/>
        <v>500000</v>
      </c>
      <c r="J107" s="548">
        <v>0</v>
      </c>
      <c r="K107" s="19">
        <v>0</v>
      </c>
      <c r="L107" s="14">
        <v>0</v>
      </c>
      <c r="M107" s="15">
        <v>0</v>
      </c>
      <c r="N107" s="18">
        <v>0</v>
      </c>
      <c r="O107" s="19">
        <v>0</v>
      </c>
      <c r="P107" s="14">
        <v>0</v>
      </c>
      <c r="Q107" s="15">
        <v>0</v>
      </c>
      <c r="R107" s="18">
        <v>0</v>
      </c>
      <c r="S107" s="19">
        <v>0</v>
      </c>
      <c r="T107" s="14">
        <v>0</v>
      </c>
      <c r="U107" s="15"/>
      <c r="V107" s="18">
        <v>0</v>
      </c>
      <c r="W107" s="19">
        <v>0</v>
      </c>
      <c r="X107" s="14">
        <v>0</v>
      </c>
      <c r="Y107" s="15">
        <v>0</v>
      </c>
      <c r="Z107" s="18">
        <v>0</v>
      </c>
      <c r="AA107" s="19">
        <v>0</v>
      </c>
      <c r="AB107" s="35">
        <f t="shared" si="154"/>
        <v>0</v>
      </c>
      <c r="AC107" s="484">
        <f t="shared" si="155"/>
        <v>0</v>
      </c>
      <c r="AD107" s="567">
        <f>C107+AB107-AC107</f>
        <v>500000</v>
      </c>
      <c r="AE107" s="463">
        <f>IFERROR(+VLOOKUP(A107,'Base de Datos'!$A$1:$G$96,7,0),0)</f>
        <v>0</v>
      </c>
      <c r="AF107" s="40">
        <f>IFERROR(+VLOOKUP(A107,'Base de Datos'!$A$1:$G$96,6,0),0)</f>
        <v>0</v>
      </c>
      <c r="AG107" s="40">
        <f>IFERROR(+VLOOKUP(A107,'Base de Datos'!$A$1:$H$96,8,0),0)</f>
        <v>0</v>
      </c>
      <c r="AH107" s="40">
        <f>+AI107+AG107</f>
        <v>500000</v>
      </c>
      <c r="AI107" s="167">
        <f t="shared" si="70"/>
        <v>500000</v>
      </c>
      <c r="AJ107" s="158">
        <f t="shared" ref="AJ107" si="157">IFERROR(((AD107-AI107)/AD107),0)</f>
        <v>0</v>
      </c>
      <c r="AK107" s="40">
        <f>IFERROR(+VLOOKUP(A107,'Base de Datos'!$A$1:$M$96,10,0),0)</f>
        <v>0</v>
      </c>
      <c r="AL107" s="533">
        <f t="shared" si="156"/>
        <v>0</v>
      </c>
      <c r="AN107" s="217">
        <f>AD107+'[1]PPTO AL 31 DE JULIO  2016'!Z109</f>
        <v>1500000</v>
      </c>
      <c r="AO107" s="217">
        <f>AE107+'[1]PPTO AL 31 DE JULIO  2016'!AA109</f>
        <v>0</v>
      </c>
      <c r="AP107" s="217">
        <f>AF107+'[1]PPTO AL 31 DE JULIO  2016'!AB109</f>
        <v>0</v>
      </c>
      <c r="AQ107" s="224">
        <f>AI107+'[1]PPTO AL 31 DE JULIO  2016'!AC109</f>
        <v>1500000</v>
      </c>
      <c r="AR107" s="226">
        <f t="shared" si="66"/>
        <v>0</v>
      </c>
      <c r="AS107" s="226">
        <f t="shared" si="67"/>
        <v>0</v>
      </c>
      <c r="AT107" s="523"/>
      <c r="AU107" s="483">
        <v>500000</v>
      </c>
      <c r="AV107" s="486">
        <f t="shared" si="111"/>
        <v>0</v>
      </c>
      <c r="AW107" s="486">
        <f t="shared" si="117"/>
        <v>0</v>
      </c>
    </row>
    <row r="108" spans="1:49" s="4" customFormat="1" ht="15.6" hidden="1" x14ac:dyDescent="0.55000000000000004">
      <c r="A108" s="566">
        <v>19999</v>
      </c>
      <c r="B108" s="459" t="s">
        <v>108</v>
      </c>
      <c r="C108" s="568">
        <v>0</v>
      </c>
      <c r="D108" s="460">
        <v>0</v>
      </c>
      <c r="E108" s="5"/>
      <c r="F108" s="5"/>
      <c r="G108" s="5"/>
      <c r="H108" s="5"/>
      <c r="I108" s="38">
        <f t="shared" si="118"/>
        <v>0</v>
      </c>
      <c r="J108" s="548">
        <v>0</v>
      </c>
      <c r="K108" s="19">
        <v>0</v>
      </c>
      <c r="L108" s="14">
        <v>0</v>
      </c>
      <c r="M108" s="15">
        <v>0</v>
      </c>
      <c r="N108" s="18">
        <v>0</v>
      </c>
      <c r="O108" s="19">
        <v>0</v>
      </c>
      <c r="P108" s="14">
        <v>0</v>
      </c>
      <c r="Q108" s="15">
        <v>0</v>
      </c>
      <c r="R108" s="18">
        <v>0</v>
      </c>
      <c r="S108" s="19">
        <v>0</v>
      </c>
      <c r="T108" s="14">
        <v>0</v>
      </c>
      <c r="U108" s="15">
        <v>0</v>
      </c>
      <c r="V108" s="18">
        <v>0</v>
      </c>
      <c r="W108" s="19">
        <v>0</v>
      </c>
      <c r="X108" s="14">
        <v>0</v>
      </c>
      <c r="Y108" s="15">
        <v>0</v>
      </c>
      <c r="Z108" s="18">
        <v>0</v>
      </c>
      <c r="AA108" s="19">
        <v>0</v>
      </c>
      <c r="AB108" s="35">
        <f>J108+L108+N108+P108+R108+W108+T108</f>
        <v>0</v>
      </c>
      <c r="AC108" s="484">
        <f>K108+M108+O108+Q108+S108+V108+U108</f>
        <v>0</v>
      </c>
      <c r="AD108" s="567">
        <f>C108+AB108-AC108</f>
        <v>0</v>
      </c>
      <c r="AE108" s="463">
        <v>0</v>
      </c>
      <c r="AF108" s="40">
        <v>0</v>
      </c>
      <c r="AG108" s="40"/>
      <c r="AH108" s="40"/>
      <c r="AI108" s="167">
        <f t="shared" si="70"/>
        <v>0</v>
      </c>
      <c r="AJ108" s="158">
        <v>0</v>
      </c>
      <c r="AK108" s="40">
        <v>0</v>
      </c>
      <c r="AL108" s="533">
        <v>0</v>
      </c>
      <c r="AN108" s="217">
        <f>AD108+'[1]PPTO AL 31 DE JULIO  2016'!Z110</f>
        <v>0</v>
      </c>
      <c r="AO108" s="217">
        <f>AE108+'[1]PPTO AL 31 DE JULIO  2016'!AA110</f>
        <v>0</v>
      </c>
      <c r="AP108" s="217">
        <f>AF108+'[1]PPTO AL 31 DE JULIO  2016'!AB110</f>
        <v>0</v>
      </c>
      <c r="AQ108" s="224">
        <f>AI108+'[1]PPTO AL 31 DE JULIO  2016'!AC110</f>
        <v>0</v>
      </c>
      <c r="AR108" s="226" t="e">
        <f t="shared" si="66"/>
        <v>#DIV/0!</v>
      </c>
      <c r="AS108" s="226" t="e">
        <f t="shared" si="67"/>
        <v>#DIV/0!</v>
      </c>
      <c r="AT108" s="523"/>
      <c r="AU108" s="483"/>
      <c r="AV108" s="486">
        <f t="shared" si="111"/>
        <v>0</v>
      </c>
      <c r="AW108" s="486">
        <f t="shared" si="117"/>
        <v>0</v>
      </c>
    </row>
    <row r="109" spans="1:49" s="30" customFormat="1" ht="15.6" x14ac:dyDescent="0.55000000000000004">
      <c r="A109" s="569">
        <v>2</v>
      </c>
      <c r="B109" s="472" t="s">
        <v>109</v>
      </c>
      <c r="C109" s="456">
        <f>+C110+C116+C121+C129+C132+C137</f>
        <v>89137033</v>
      </c>
      <c r="D109" s="456">
        <f>+D110+D116+D121+D129+D132+D137</f>
        <v>0</v>
      </c>
      <c r="E109" s="476">
        <f>+E110+E116+E121+E129+E132+E137</f>
        <v>0</v>
      </c>
      <c r="F109" s="476"/>
      <c r="G109" s="476"/>
      <c r="H109" s="476">
        <f>+H110+H116+H121+H129+H132+H137</f>
        <v>0</v>
      </c>
      <c r="I109" s="174">
        <f t="shared" si="118"/>
        <v>89137033</v>
      </c>
      <c r="J109" s="456">
        <f t="shared" ref="J109:AI109" si="158">+J110+J116+J121+J129+J132+J137</f>
        <v>0</v>
      </c>
      <c r="K109" s="570">
        <f t="shared" si="158"/>
        <v>0</v>
      </c>
      <c r="L109" s="571">
        <f t="shared" si="158"/>
        <v>0</v>
      </c>
      <c r="M109" s="570">
        <f t="shared" si="158"/>
        <v>0</v>
      </c>
      <c r="N109" s="571">
        <f t="shared" si="158"/>
        <v>0</v>
      </c>
      <c r="O109" s="570">
        <f t="shared" si="158"/>
        <v>0</v>
      </c>
      <c r="P109" s="571">
        <f t="shared" si="158"/>
        <v>0</v>
      </c>
      <c r="Q109" s="570">
        <f t="shared" si="158"/>
        <v>0</v>
      </c>
      <c r="R109" s="571">
        <f t="shared" si="158"/>
        <v>0</v>
      </c>
      <c r="S109" s="570">
        <f t="shared" si="158"/>
        <v>0</v>
      </c>
      <c r="T109" s="571">
        <f t="shared" si="158"/>
        <v>0</v>
      </c>
      <c r="U109" s="570">
        <f t="shared" si="158"/>
        <v>0</v>
      </c>
      <c r="V109" s="571">
        <f t="shared" si="158"/>
        <v>0</v>
      </c>
      <c r="W109" s="570">
        <f t="shared" si="158"/>
        <v>0</v>
      </c>
      <c r="X109" s="571">
        <f t="shared" ref="X109:AA109" si="159">+X110+X116+X121+X129+X132+X137</f>
        <v>0</v>
      </c>
      <c r="Y109" s="570">
        <f t="shared" si="159"/>
        <v>0</v>
      </c>
      <c r="Z109" s="571">
        <f t="shared" si="159"/>
        <v>0</v>
      </c>
      <c r="AA109" s="570">
        <f t="shared" si="159"/>
        <v>0</v>
      </c>
      <c r="AB109" s="225">
        <f t="shared" si="158"/>
        <v>0</v>
      </c>
      <c r="AC109" s="456">
        <f t="shared" si="158"/>
        <v>0</v>
      </c>
      <c r="AD109" s="174">
        <f t="shared" si="158"/>
        <v>89137033</v>
      </c>
      <c r="AE109" s="456">
        <f t="shared" si="158"/>
        <v>240039</v>
      </c>
      <c r="AF109" s="174">
        <f t="shared" si="158"/>
        <v>3825196.76</v>
      </c>
      <c r="AG109" s="174">
        <f t="shared" ref="AG109" si="160">+AG110+AG116+AG121+AG129+AG132+AG137</f>
        <v>0</v>
      </c>
      <c r="AH109" s="174">
        <f>+AI109+AG109</f>
        <v>85071797.24000001</v>
      </c>
      <c r="AI109" s="174">
        <f t="shared" si="158"/>
        <v>85071797.24000001</v>
      </c>
      <c r="AJ109" s="365">
        <f>(AD109-AI109)/AD109</f>
        <v>4.5606585985423033E-2</v>
      </c>
      <c r="AK109" s="174">
        <f t="shared" ref="AK109" si="161">+AK110+AK116+AK121+AK129+AK132+AK137</f>
        <v>12141102.239999998</v>
      </c>
      <c r="AL109" s="533">
        <f t="shared" si="156"/>
        <v>2.6929211341373679E-3</v>
      </c>
      <c r="AN109" s="174">
        <f>AD109+'[1]PPTO AL 31 DE JULIO  2016'!Z111</f>
        <v>142155033</v>
      </c>
      <c r="AO109" s="174">
        <f>AE109+'[1]PPTO AL 31 DE JULIO  2016'!AA111</f>
        <v>2232344</v>
      </c>
      <c r="AP109" s="174">
        <f>AF109+'[1]PPTO AL 31 DE JULIO  2016'!AB111</f>
        <v>21113968.759999998</v>
      </c>
      <c r="AQ109" s="225">
        <f>AI109+'[1]PPTO AL 31 DE JULIO  2016'!AC111</f>
        <v>118808720.24000001</v>
      </c>
      <c r="AR109" s="228">
        <f t="shared" ref="AR109:AR172" si="162">AO109/AN109</f>
        <v>1.5703587505058649E-2</v>
      </c>
      <c r="AS109" s="228">
        <f t="shared" ref="AS109:AS172" si="163">(AO109+AP109)/AN109</f>
        <v>0.16423134846024057</v>
      </c>
      <c r="AT109" s="525"/>
      <c r="AU109" s="572">
        <v>9845910.0099999998</v>
      </c>
      <c r="AV109" s="489">
        <f t="shared" si="111"/>
        <v>75225887.230000004</v>
      </c>
      <c r="AW109" s="486">
        <f t="shared" si="117"/>
        <v>75225887.230000004</v>
      </c>
    </row>
    <row r="110" spans="1:49" s="23" customFormat="1" ht="15.6" x14ac:dyDescent="0.55000000000000004">
      <c r="A110" s="579">
        <v>201</v>
      </c>
      <c r="B110" s="385" t="s">
        <v>110</v>
      </c>
      <c r="C110" s="386">
        <f>SUM(C111:C115)</f>
        <v>8543736</v>
      </c>
      <c r="D110" s="386">
        <f>SUM(D111:D115)</f>
        <v>0</v>
      </c>
      <c r="E110" s="395">
        <f>SUM(E111:E115)</f>
        <v>0</v>
      </c>
      <c r="F110" s="395"/>
      <c r="G110" s="395"/>
      <c r="H110" s="395">
        <f>SUM(H111:H115)</f>
        <v>0</v>
      </c>
      <c r="I110" s="393">
        <f t="shared" si="118"/>
        <v>8543736</v>
      </c>
      <c r="J110" s="386">
        <f>SUM(J111:J115)</f>
        <v>0</v>
      </c>
      <c r="K110" s="391">
        <f t="shared" ref="K110:W110" si="164">SUM(K111:K115)</f>
        <v>0</v>
      </c>
      <c r="L110" s="390">
        <f t="shared" si="164"/>
        <v>0</v>
      </c>
      <c r="M110" s="391">
        <f t="shared" si="164"/>
        <v>0</v>
      </c>
      <c r="N110" s="390">
        <f t="shared" si="164"/>
        <v>0</v>
      </c>
      <c r="O110" s="391">
        <f t="shared" si="164"/>
        <v>0</v>
      </c>
      <c r="P110" s="390">
        <f t="shared" si="164"/>
        <v>0</v>
      </c>
      <c r="Q110" s="391">
        <f t="shared" si="164"/>
        <v>0</v>
      </c>
      <c r="R110" s="390">
        <f t="shared" si="164"/>
        <v>0</v>
      </c>
      <c r="S110" s="391">
        <f t="shared" si="164"/>
        <v>0</v>
      </c>
      <c r="T110" s="390">
        <f>SUM(T111:T115)</f>
        <v>0</v>
      </c>
      <c r="U110" s="391">
        <f>SUM(U111:U115)</f>
        <v>0</v>
      </c>
      <c r="V110" s="390">
        <f t="shared" si="164"/>
        <v>0</v>
      </c>
      <c r="W110" s="391">
        <f t="shared" si="164"/>
        <v>0</v>
      </c>
      <c r="X110" s="390">
        <f t="shared" ref="X110:AA110" si="165">SUM(X111:X115)</f>
        <v>0</v>
      </c>
      <c r="Y110" s="391">
        <f t="shared" si="165"/>
        <v>0</v>
      </c>
      <c r="Z110" s="390">
        <f t="shared" si="165"/>
        <v>0</v>
      </c>
      <c r="AA110" s="391">
        <f t="shared" si="165"/>
        <v>0</v>
      </c>
      <c r="AB110" s="392">
        <f t="shared" ref="AB110:AI110" si="166">SUM(AB111:AB115)</f>
        <v>0</v>
      </c>
      <c r="AC110" s="386">
        <f t="shared" si="166"/>
        <v>0</v>
      </c>
      <c r="AD110" s="393">
        <f t="shared" si="166"/>
        <v>8543736</v>
      </c>
      <c r="AE110" s="458">
        <f t="shared" si="166"/>
        <v>240039</v>
      </c>
      <c r="AF110" s="393">
        <f t="shared" si="166"/>
        <v>1443729</v>
      </c>
      <c r="AG110" s="393">
        <f t="shared" ref="AG110" si="167">SUM(AG111:AG115)</f>
        <v>0</v>
      </c>
      <c r="AH110" s="393">
        <f>+AI110+AG110</f>
        <v>6859968</v>
      </c>
      <c r="AI110" s="393">
        <f t="shared" si="166"/>
        <v>6859968</v>
      </c>
      <c r="AJ110" s="394">
        <f>(AD110-AI110)/AD110</f>
        <v>0.19707631415577448</v>
      </c>
      <c r="AK110" s="393">
        <f t="shared" ref="AK110" si="168">SUM(AK111:AK115)</f>
        <v>452166</v>
      </c>
      <c r="AL110" s="533">
        <f t="shared" si="156"/>
        <v>2.8095320361022393E-2</v>
      </c>
      <c r="AN110" s="217">
        <f>AD110+'[1]PPTO AL 31 DE JULIO  2016'!Z112</f>
        <v>27543736</v>
      </c>
      <c r="AO110" s="217">
        <f>AE110+'[1]PPTO AL 31 DE JULIO  2016'!AA112</f>
        <v>1547774</v>
      </c>
      <c r="AP110" s="217">
        <f>AF110+'[1]PPTO AL 31 DE JULIO  2016'!AB112</f>
        <v>8378641</v>
      </c>
      <c r="AQ110" s="224">
        <f>AI110+'[1]PPTO AL 31 DE JULIO  2016'!AC112</f>
        <v>17617321</v>
      </c>
      <c r="AR110" s="226">
        <f t="shared" si="162"/>
        <v>5.6193321051290934E-2</v>
      </c>
      <c r="AS110" s="226">
        <f t="shared" si="163"/>
        <v>0.36038738535687387</v>
      </c>
      <c r="AT110" s="523"/>
      <c r="AU110" s="490">
        <v>2427813</v>
      </c>
      <c r="AV110" s="489">
        <f t="shared" si="111"/>
        <v>4432155</v>
      </c>
      <c r="AW110" s="486">
        <f t="shared" si="117"/>
        <v>4432155</v>
      </c>
    </row>
    <row r="111" spans="1:49" s="4" customFormat="1" ht="15.6" x14ac:dyDescent="0.55000000000000004">
      <c r="A111" s="566" t="s">
        <v>534</v>
      </c>
      <c r="B111" s="459" t="s">
        <v>111</v>
      </c>
      <c r="C111" s="568">
        <v>8543736</v>
      </c>
      <c r="D111" s="460">
        <v>0</v>
      </c>
      <c r="E111" s="5"/>
      <c r="F111" s="5"/>
      <c r="G111" s="5"/>
      <c r="H111" s="5"/>
      <c r="I111" s="38">
        <f t="shared" si="118"/>
        <v>8543736</v>
      </c>
      <c r="J111" s="548">
        <v>0</v>
      </c>
      <c r="K111" s="19">
        <v>0</v>
      </c>
      <c r="L111" s="14">
        <v>0</v>
      </c>
      <c r="M111" s="15">
        <v>0</v>
      </c>
      <c r="N111" s="18"/>
      <c r="O111" s="19">
        <v>0</v>
      </c>
      <c r="P111" s="14">
        <v>0</v>
      </c>
      <c r="Q111" s="15">
        <v>0</v>
      </c>
      <c r="R111" s="18"/>
      <c r="S111" s="19">
        <v>0</v>
      </c>
      <c r="T111" s="14">
        <v>0</v>
      </c>
      <c r="U111" s="15">
        <v>0</v>
      </c>
      <c r="V111" s="18">
        <v>0</v>
      </c>
      <c r="W111" s="19"/>
      <c r="X111" s="14">
        <v>0</v>
      </c>
      <c r="Y111" s="15">
        <v>0</v>
      </c>
      <c r="Z111" s="18">
        <v>0</v>
      </c>
      <c r="AA111" s="19">
        <v>0</v>
      </c>
      <c r="AB111" s="35">
        <f t="shared" ref="AB111:AB114" si="169">J111+L111+N111+P111+R111+T111+V111+X111+Z111</f>
        <v>0</v>
      </c>
      <c r="AC111" s="484">
        <f t="shared" ref="AC111:AC114" si="170">K111+M111+O111+Q111+S111+U111+W111+Y111+AA111</f>
        <v>0</v>
      </c>
      <c r="AD111" s="567">
        <f>C111+AB111-AC111</f>
        <v>8543736</v>
      </c>
      <c r="AE111" s="463">
        <f>IFERROR(+VLOOKUP(A111,'Base de Datos'!$A$1:$G$96,7,0),0)</f>
        <v>240039</v>
      </c>
      <c r="AF111" s="40">
        <f>IFERROR(+VLOOKUP(A111,'Base de Datos'!$A$1:$G$96,6,0),0)</f>
        <v>1443729</v>
      </c>
      <c r="AG111" s="40">
        <f>IFERROR(+VLOOKUP(A111,'Base de Datos'!$A$1:$H$96,8,0),0)</f>
        <v>0</v>
      </c>
      <c r="AH111" s="40">
        <f>+AI111+AG111</f>
        <v>6859968</v>
      </c>
      <c r="AI111" s="167">
        <f t="shared" ref="AI111:AI145" si="171">AD111-AE111-AF111</f>
        <v>6859968</v>
      </c>
      <c r="AJ111" s="158">
        <f t="shared" ref="AJ111:AJ115" si="172">IFERROR(((AD111-AI111)/AD111),0)</f>
        <v>0.19707631415577448</v>
      </c>
      <c r="AK111" s="40">
        <f>IFERROR(+VLOOKUP(A111,'Base de Datos'!$A$1:$M$96,10,0),0)</f>
        <v>452166</v>
      </c>
      <c r="AL111" s="533">
        <f t="shared" ref="AL111:AL114" si="173">IFERROR(+(AE111/AD111),0)</f>
        <v>2.8095320361022393E-2</v>
      </c>
      <c r="AN111" s="217">
        <f>AD111+'[1]PPTO AL 31 DE JULIO  2016'!Z113</f>
        <v>23243736</v>
      </c>
      <c r="AO111" s="217">
        <f>AE111+'[1]PPTO AL 31 DE JULIO  2016'!AA113</f>
        <v>1547774</v>
      </c>
      <c r="AP111" s="217">
        <f>AF111+'[1]PPTO AL 31 DE JULIO  2016'!AB113</f>
        <v>4328641</v>
      </c>
      <c r="AQ111" s="224">
        <f>AI111+'[1]PPTO AL 31 DE JULIO  2016'!AC113</f>
        <v>17367321</v>
      </c>
      <c r="AR111" s="226">
        <f t="shared" si="162"/>
        <v>6.6588865060246763E-2</v>
      </c>
      <c r="AS111" s="226">
        <f t="shared" si="163"/>
        <v>0.25281714609045636</v>
      </c>
      <c r="AT111" s="523"/>
      <c r="AU111" s="483">
        <v>2014597</v>
      </c>
      <c r="AV111" s="486">
        <f t="shared" si="111"/>
        <v>4845371</v>
      </c>
      <c r="AW111" s="486">
        <f t="shared" si="117"/>
        <v>4845371</v>
      </c>
    </row>
    <row r="112" spans="1:49" s="4" customFormat="1" ht="15.6" hidden="1" x14ac:dyDescent="0.55000000000000004">
      <c r="A112" s="566" t="s">
        <v>535</v>
      </c>
      <c r="B112" s="459" t="s">
        <v>112</v>
      </c>
      <c r="C112" s="568"/>
      <c r="D112" s="460">
        <v>0</v>
      </c>
      <c r="E112" s="5"/>
      <c r="F112" s="5"/>
      <c r="G112" s="5"/>
      <c r="H112" s="5"/>
      <c r="I112" s="38">
        <f t="shared" si="118"/>
        <v>0</v>
      </c>
      <c r="J112" s="548">
        <v>0</v>
      </c>
      <c r="K112" s="19">
        <v>0</v>
      </c>
      <c r="L112" s="14">
        <v>0</v>
      </c>
      <c r="M112" s="15">
        <v>0</v>
      </c>
      <c r="N112" s="18">
        <v>0</v>
      </c>
      <c r="O112" s="19">
        <v>0</v>
      </c>
      <c r="P112" s="14">
        <v>0</v>
      </c>
      <c r="Q112" s="15">
        <v>0</v>
      </c>
      <c r="R112" s="18">
        <v>0</v>
      </c>
      <c r="S112" s="19">
        <v>0</v>
      </c>
      <c r="T112" s="14">
        <v>0</v>
      </c>
      <c r="U112" s="15">
        <v>0</v>
      </c>
      <c r="V112" s="18">
        <v>0</v>
      </c>
      <c r="W112" s="19">
        <v>0</v>
      </c>
      <c r="X112" s="14">
        <v>0</v>
      </c>
      <c r="Y112" s="15">
        <v>0</v>
      </c>
      <c r="Z112" s="18">
        <v>0</v>
      </c>
      <c r="AA112" s="19">
        <v>0</v>
      </c>
      <c r="AB112" s="35">
        <f t="shared" si="169"/>
        <v>0</v>
      </c>
      <c r="AC112" s="484">
        <f t="shared" si="170"/>
        <v>0</v>
      </c>
      <c r="AD112" s="567">
        <f>C112+AB112-AC112</f>
        <v>0</v>
      </c>
      <c r="AE112" s="463">
        <f>IFERROR(+VLOOKUP(A112,'Base de Datos'!$A$1:$G$96,7,0),0)</f>
        <v>0</v>
      </c>
      <c r="AF112" s="40">
        <f>IFERROR(+VLOOKUP(A112,'Base de Datos'!$A$1:$G$96,6,0),0)</f>
        <v>0</v>
      </c>
      <c r="AG112" s="40">
        <f>IFERROR(+VLOOKUP(A112,'Base de Datos'!$A$1:$H$96,8,0),0)</f>
        <v>0</v>
      </c>
      <c r="AH112" s="40">
        <f t="shared" ref="AH112:AH136" si="174">+AI112-AG112</f>
        <v>0</v>
      </c>
      <c r="AI112" s="167">
        <f t="shared" si="171"/>
        <v>0</v>
      </c>
      <c r="AJ112" s="158">
        <f t="shared" si="172"/>
        <v>0</v>
      </c>
      <c r="AK112" s="40">
        <f>IFERROR(+VLOOKUP(A112,'Base de Datos'!$A$1:$M$96,10,0),0)</f>
        <v>0</v>
      </c>
      <c r="AL112" s="533">
        <f t="shared" si="173"/>
        <v>0</v>
      </c>
      <c r="AN112" s="217">
        <f>AD112+'[1]PPTO AL 31 DE JULIO  2016'!Z114</f>
        <v>0</v>
      </c>
      <c r="AO112" s="217">
        <f>AE112+'[1]PPTO AL 31 DE JULIO  2016'!AA114</f>
        <v>0</v>
      </c>
      <c r="AP112" s="217">
        <f>AF112+'[1]PPTO AL 31 DE JULIO  2016'!AB114</f>
        <v>0</v>
      </c>
      <c r="AQ112" s="224">
        <f>AI112+'[1]PPTO AL 31 DE JULIO  2016'!AC114</f>
        <v>0</v>
      </c>
      <c r="AR112" s="226" t="e">
        <f t="shared" si="162"/>
        <v>#DIV/0!</v>
      </c>
      <c r="AS112" s="226" t="e">
        <f t="shared" si="163"/>
        <v>#DIV/0!</v>
      </c>
      <c r="AT112" s="523"/>
      <c r="AU112" s="483"/>
      <c r="AV112" s="486">
        <f t="shared" si="111"/>
        <v>0</v>
      </c>
      <c r="AW112" s="486">
        <f t="shared" si="117"/>
        <v>0</v>
      </c>
    </row>
    <row r="113" spans="1:49" s="4" customFormat="1" ht="15.6" hidden="1" x14ac:dyDescent="0.55000000000000004">
      <c r="A113" s="566" t="s">
        <v>693</v>
      </c>
      <c r="B113" s="459" t="s">
        <v>113</v>
      </c>
      <c r="C113" s="568">
        <v>0</v>
      </c>
      <c r="D113" s="460">
        <v>0</v>
      </c>
      <c r="E113" s="5"/>
      <c r="F113" s="5"/>
      <c r="G113" s="5"/>
      <c r="H113" s="5"/>
      <c r="I113" s="38">
        <f t="shared" si="118"/>
        <v>0</v>
      </c>
      <c r="J113" s="548">
        <v>0</v>
      </c>
      <c r="K113" s="19">
        <v>0</v>
      </c>
      <c r="L113" s="14">
        <v>0</v>
      </c>
      <c r="M113" s="15">
        <v>0</v>
      </c>
      <c r="N113" s="18">
        <v>0</v>
      </c>
      <c r="O113" s="19">
        <v>0</v>
      </c>
      <c r="P113" s="14">
        <v>0</v>
      </c>
      <c r="Q113" s="15">
        <v>0</v>
      </c>
      <c r="R113" s="18">
        <v>0</v>
      </c>
      <c r="S113" s="19">
        <v>0</v>
      </c>
      <c r="T113" s="14">
        <v>0</v>
      </c>
      <c r="U113" s="15">
        <v>0</v>
      </c>
      <c r="V113" s="18">
        <v>0</v>
      </c>
      <c r="W113" s="19">
        <v>0</v>
      </c>
      <c r="X113" s="14">
        <v>0</v>
      </c>
      <c r="Y113" s="15">
        <v>0</v>
      </c>
      <c r="Z113" s="18">
        <v>0</v>
      </c>
      <c r="AA113" s="19">
        <v>0</v>
      </c>
      <c r="AB113" s="35">
        <f t="shared" si="169"/>
        <v>0</v>
      </c>
      <c r="AC113" s="484">
        <f t="shared" si="170"/>
        <v>0</v>
      </c>
      <c r="AD113" s="567">
        <f>C113+AB113-AC113</f>
        <v>0</v>
      </c>
      <c r="AE113" s="463">
        <f>IFERROR(+VLOOKUP(A113,'Base de Datos'!$A$1:$G$96,7,0),0)</f>
        <v>0</v>
      </c>
      <c r="AF113" s="40">
        <f>IFERROR(+VLOOKUP(A113,'Base de Datos'!$A$1:$G$96,6,0),0)</f>
        <v>0</v>
      </c>
      <c r="AG113" s="40">
        <f>IFERROR(+VLOOKUP(A113,'Base de Datos'!$A$1:$H$96,8,0),0)</f>
        <v>0</v>
      </c>
      <c r="AH113" s="40">
        <f t="shared" si="174"/>
        <v>0</v>
      </c>
      <c r="AI113" s="167">
        <f t="shared" si="171"/>
        <v>0</v>
      </c>
      <c r="AJ113" s="158">
        <f t="shared" si="172"/>
        <v>0</v>
      </c>
      <c r="AK113" s="40">
        <f>IFERROR(+VLOOKUP(A113,'Base de Datos'!$A$1:$M$96,10,0),0)</f>
        <v>0</v>
      </c>
      <c r="AL113" s="533">
        <f t="shared" si="173"/>
        <v>0</v>
      </c>
      <c r="AN113" s="217">
        <f>AD113+'[1]PPTO AL 31 DE JULIO  2016'!Z115</f>
        <v>0</v>
      </c>
      <c r="AO113" s="217">
        <f>AE113+'[1]PPTO AL 31 DE JULIO  2016'!AA115</f>
        <v>0</v>
      </c>
      <c r="AP113" s="217">
        <f>AF113+'[1]PPTO AL 31 DE JULIO  2016'!AB115</f>
        <v>0</v>
      </c>
      <c r="AQ113" s="224">
        <f>AI113+'[1]PPTO AL 31 DE JULIO  2016'!AC115</f>
        <v>0</v>
      </c>
      <c r="AR113" s="226" t="e">
        <f t="shared" si="162"/>
        <v>#DIV/0!</v>
      </c>
      <c r="AS113" s="226" t="e">
        <f t="shared" si="163"/>
        <v>#DIV/0!</v>
      </c>
      <c r="AT113" s="523"/>
      <c r="AU113" s="483"/>
      <c r="AV113" s="486">
        <f t="shared" si="111"/>
        <v>0</v>
      </c>
      <c r="AW113" s="486">
        <f t="shared" si="117"/>
        <v>0</v>
      </c>
    </row>
    <row r="114" spans="1:49" s="4" customFormat="1" ht="15.6" hidden="1" x14ac:dyDescent="0.55000000000000004">
      <c r="A114" s="566" t="s">
        <v>536</v>
      </c>
      <c r="B114" s="459" t="s">
        <v>114</v>
      </c>
      <c r="C114" s="568"/>
      <c r="D114" s="460">
        <v>0</v>
      </c>
      <c r="E114" s="5"/>
      <c r="F114" s="5"/>
      <c r="G114" s="5"/>
      <c r="H114" s="5"/>
      <c r="I114" s="38">
        <f t="shared" si="118"/>
        <v>0</v>
      </c>
      <c r="J114" s="548">
        <v>0</v>
      </c>
      <c r="K114" s="19">
        <v>0</v>
      </c>
      <c r="L114" s="14">
        <v>0</v>
      </c>
      <c r="M114" s="15">
        <v>0</v>
      </c>
      <c r="N114" s="18"/>
      <c r="O114" s="19">
        <v>0</v>
      </c>
      <c r="P114" s="14">
        <v>0</v>
      </c>
      <c r="Q114" s="15">
        <v>0</v>
      </c>
      <c r="R114" s="18">
        <v>0</v>
      </c>
      <c r="S114" s="19">
        <v>0</v>
      </c>
      <c r="T114" s="14">
        <v>0</v>
      </c>
      <c r="U114" s="15">
        <v>0</v>
      </c>
      <c r="V114" s="18">
        <v>0</v>
      </c>
      <c r="W114" s="19">
        <v>0</v>
      </c>
      <c r="X114" s="14">
        <v>0</v>
      </c>
      <c r="Y114" s="15">
        <v>0</v>
      </c>
      <c r="Z114" s="18">
        <v>0</v>
      </c>
      <c r="AA114" s="19">
        <v>0</v>
      </c>
      <c r="AB114" s="35">
        <f t="shared" si="169"/>
        <v>0</v>
      </c>
      <c r="AC114" s="699">
        <f t="shared" si="170"/>
        <v>0</v>
      </c>
      <c r="AD114" s="567">
        <f>C114+AB114-AC114</f>
        <v>0</v>
      </c>
      <c r="AE114" s="463">
        <f>IFERROR(+VLOOKUP(A114,'Base de Datos'!$A$1:$G$96,7,0),0)</f>
        <v>0</v>
      </c>
      <c r="AF114" s="40">
        <f>IFERROR(+VLOOKUP(A114,'Base de Datos'!$A$1:$G$96,6,0),0)</f>
        <v>0</v>
      </c>
      <c r="AG114" s="40">
        <f>IFERROR(+VLOOKUP(A114,'Base de Datos'!$A$1:$H$96,8,0),0)</f>
        <v>0</v>
      </c>
      <c r="AH114" s="40">
        <f>+AI114+AG114</f>
        <v>0</v>
      </c>
      <c r="AI114" s="167">
        <f t="shared" si="171"/>
        <v>0</v>
      </c>
      <c r="AJ114" s="158">
        <f t="shared" si="172"/>
        <v>0</v>
      </c>
      <c r="AK114" s="40">
        <f>IFERROR(+VLOOKUP(A114,'Base de Datos'!$A$1:$M$96,10,0),0)</f>
        <v>0</v>
      </c>
      <c r="AL114" s="533">
        <f t="shared" si="173"/>
        <v>0</v>
      </c>
      <c r="AN114" s="217">
        <f>AD114+'[1]PPTO AL 31 DE JULIO  2016'!Z116</f>
        <v>4300000</v>
      </c>
      <c r="AO114" s="217">
        <f>AE114+'[1]PPTO AL 31 DE JULIO  2016'!AA116</f>
        <v>0</v>
      </c>
      <c r="AP114" s="217">
        <f>AF114+'[1]PPTO AL 31 DE JULIO  2016'!AB116</f>
        <v>4050000</v>
      </c>
      <c r="AQ114" s="224">
        <f>AI114+'[1]PPTO AL 31 DE JULIO  2016'!AC116</f>
        <v>250000</v>
      </c>
      <c r="AR114" s="226">
        <f t="shared" si="162"/>
        <v>0</v>
      </c>
      <c r="AS114" s="226">
        <f t="shared" si="163"/>
        <v>0.94186046511627908</v>
      </c>
      <c r="AT114" s="523"/>
      <c r="AU114" s="483">
        <v>413216</v>
      </c>
      <c r="AV114" s="486">
        <f t="shared" si="111"/>
        <v>-413216</v>
      </c>
      <c r="AW114" s="486">
        <f t="shared" si="117"/>
        <v>-413216</v>
      </c>
    </row>
    <row r="115" spans="1:49" s="4" customFormat="1" ht="15.6" hidden="1" x14ac:dyDescent="0.55000000000000004">
      <c r="A115" s="566" t="s">
        <v>537</v>
      </c>
      <c r="B115" s="459" t="s">
        <v>115</v>
      </c>
      <c r="C115" s="568"/>
      <c r="D115" s="460">
        <v>0</v>
      </c>
      <c r="E115" s="5"/>
      <c r="F115" s="5"/>
      <c r="G115" s="5"/>
      <c r="H115" s="5"/>
      <c r="I115" s="38">
        <f t="shared" si="118"/>
        <v>0</v>
      </c>
      <c r="J115" s="548">
        <v>0</v>
      </c>
      <c r="K115" s="19">
        <v>0</v>
      </c>
      <c r="L115" s="14">
        <v>0</v>
      </c>
      <c r="M115" s="15">
        <v>0</v>
      </c>
      <c r="N115" s="18">
        <v>0</v>
      </c>
      <c r="O115" s="19">
        <v>0</v>
      </c>
      <c r="P115" s="14">
        <v>0</v>
      </c>
      <c r="Q115" s="15">
        <v>0</v>
      </c>
      <c r="R115" s="18">
        <v>0</v>
      </c>
      <c r="S115" s="19">
        <v>0</v>
      </c>
      <c r="T115" s="14">
        <v>0</v>
      </c>
      <c r="U115" s="15">
        <v>0</v>
      </c>
      <c r="V115" s="18">
        <v>0</v>
      </c>
      <c r="W115" s="19">
        <v>0</v>
      </c>
      <c r="X115" s="14">
        <v>0</v>
      </c>
      <c r="Y115" s="15">
        <v>0</v>
      </c>
      <c r="Z115" s="18">
        <v>0</v>
      </c>
      <c r="AA115" s="19">
        <v>0</v>
      </c>
      <c r="AB115" s="35">
        <f>J115+L115+N115+P115+R115+W115+T115</f>
        <v>0</v>
      </c>
      <c r="AC115" s="484">
        <f>K115+M115+O115+Q115+S115+V115+U115</f>
        <v>0</v>
      </c>
      <c r="AD115" s="567">
        <f>C115+AB115-AC115</f>
        <v>0</v>
      </c>
      <c r="AE115" s="463">
        <f>IFERROR(+VLOOKUP(A115,'Base de Datos'!$A$1:$G$75,7,0),0)</f>
        <v>0</v>
      </c>
      <c r="AF115" s="40">
        <f>IFERROR(+VLOOKUP(A115,'Base de Datos'!$A$1:$G$75,6,0),0)</f>
        <v>0</v>
      </c>
      <c r="AG115" s="40">
        <f>IFERROR(+VLOOKUP(B115,'Base de Datos'!$A$1:$G$75,6,0),0)</f>
        <v>0</v>
      </c>
      <c r="AH115" s="40">
        <f t="shared" si="174"/>
        <v>0</v>
      </c>
      <c r="AI115" s="167">
        <f t="shared" si="171"/>
        <v>0</v>
      </c>
      <c r="AJ115" s="158">
        <f t="shared" si="172"/>
        <v>0</v>
      </c>
      <c r="AK115" s="40">
        <f>IFERROR(+VLOOKUP(F115,'Base de Datos'!$A$1:$G$75,6,0),0)</f>
        <v>0</v>
      </c>
      <c r="AL115" s="533" t="e">
        <f>AE115/AD115</f>
        <v>#DIV/0!</v>
      </c>
      <c r="AN115" s="217">
        <f>AD115+'[1]PPTO AL 31 DE JULIO  2016'!Z117</f>
        <v>0</v>
      </c>
      <c r="AO115" s="217">
        <f>AE115+'[1]PPTO AL 31 DE JULIO  2016'!AA117</f>
        <v>0</v>
      </c>
      <c r="AP115" s="217">
        <f>AF115+'[1]PPTO AL 31 DE JULIO  2016'!AB117</f>
        <v>0</v>
      </c>
      <c r="AQ115" s="224">
        <f>AI115+'[1]PPTO AL 31 DE JULIO  2016'!AC117</f>
        <v>0</v>
      </c>
      <c r="AR115" s="226" t="e">
        <f t="shared" si="162"/>
        <v>#DIV/0!</v>
      </c>
      <c r="AS115" s="226" t="e">
        <f t="shared" si="163"/>
        <v>#DIV/0!</v>
      </c>
      <c r="AT115" s="523"/>
      <c r="AU115" s="483"/>
      <c r="AV115" s="486">
        <f t="shared" si="111"/>
        <v>0</v>
      </c>
      <c r="AW115" s="486">
        <f t="shared" si="117"/>
        <v>0</v>
      </c>
    </row>
    <row r="116" spans="1:49" ht="15.6" hidden="1" x14ac:dyDescent="0.55000000000000004">
      <c r="A116" s="579">
        <v>202</v>
      </c>
      <c r="B116" s="385" t="s">
        <v>116</v>
      </c>
      <c r="C116" s="406">
        <f>SUM(C117:C120)</f>
        <v>0</v>
      </c>
      <c r="D116" s="406">
        <f>SUM(D117:D120)</f>
        <v>0</v>
      </c>
      <c r="E116" s="407">
        <f>SUM(E117:E120)</f>
        <v>0</v>
      </c>
      <c r="F116" s="407"/>
      <c r="G116" s="407"/>
      <c r="H116" s="407">
        <f>SUM(H117:H120)</f>
        <v>0</v>
      </c>
      <c r="I116" s="398">
        <f t="shared" si="118"/>
        <v>0</v>
      </c>
      <c r="J116" s="406">
        <f>SUM(J117:J120)</f>
        <v>0</v>
      </c>
      <c r="K116" s="409">
        <f t="shared" ref="K116:W116" si="175">SUM(K117:K120)</f>
        <v>0</v>
      </c>
      <c r="L116" s="408">
        <f t="shared" si="175"/>
        <v>0</v>
      </c>
      <c r="M116" s="409">
        <f t="shared" si="175"/>
        <v>0</v>
      </c>
      <c r="N116" s="408">
        <f t="shared" si="175"/>
        <v>0</v>
      </c>
      <c r="O116" s="409">
        <f t="shared" si="175"/>
        <v>0</v>
      </c>
      <c r="P116" s="408">
        <f t="shared" si="175"/>
        <v>0</v>
      </c>
      <c r="Q116" s="409">
        <f t="shared" si="175"/>
        <v>0</v>
      </c>
      <c r="R116" s="408">
        <f t="shared" si="175"/>
        <v>0</v>
      </c>
      <c r="S116" s="409">
        <f t="shared" si="175"/>
        <v>0</v>
      </c>
      <c r="T116" s="408">
        <f>SUM(T117:T120)</f>
        <v>0</v>
      </c>
      <c r="U116" s="409">
        <f>SUM(U117:U120)</f>
        <v>0</v>
      </c>
      <c r="V116" s="408">
        <f t="shared" si="175"/>
        <v>0</v>
      </c>
      <c r="W116" s="409">
        <f t="shared" si="175"/>
        <v>0</v>
      </c>
      <c r="X116" s="408">
        <f t="shared" ref="X116:AA116" si="176">SUM(X117:X120)</f>
        <v>0</v>
      </c>
      <c r="Y116" s="409">
        <f t="shared" si="176"/>
        <v>0</v>
      </c>
      <c r="Z116" s="408">
        <f t="shared" si="176"/>
        <v>0</v>
      </c>
      <c r="AA116" s="409">
        <f t="shared" si="176"/>
        <v>0</v>
      </c>
      <c r="AB116" s="410">
        <f t="shared" ref="AB116:AI116" si="177">SUM(AB117:AB120)</f>
        <v>0</v>
      </c>
      <c r="AC116" s="406">
        <f t="shared" si="177"/>
        <v>0</v>
      </c>
      <c r="AD116" s="398">
        <f t="shared" si="177"/>
        <v>0</v>
      </c>
      <c r="AE116" s="458">
        <f t="shared" si="177"/>
        <v>0</v>
      </c>
      <c r="AF116" s="398">
        <f t="shared" si="177"/>
        <v>0</v>
      </c>
      <c r="AG116" s="398">
        <f t="shared" ref="AG116" si="178">SUM(AG117:AG120)</f>
        <v>0</v>
      </c>
      <c r="AH116" s="398">
        <f>+AI116+AG116</f>
        <v>0</v>
      </c>
      <c r="AI116" s="393">
        <f t="shared" si="177"/>
        <v>0</v>
      </c>
      <c r="AJ116" s="396" t="e">
        <f>(AD116-AI116)/AD116</f>
        <v>#DIV/0!</v>
      </c>
      <c r="AK116" s="398">
        <f t="shared" ref="AK116" si="179">SUM(AK117:AK120)</f>
        <v>0</v>
      </c>
      <c r="AL116" s="533" t="e">
        <f>AE116/AD116</f>
        <v>#DIV/0!</v>
      </c>
      <c r="AN116" s="217">
        <f>AD116+'[1]PPTO AL 31 DE JULIO  2016'!Z118</f>
        <v>2000000</v>
      </c>
      <c r="AO116" s="217">
        <f>AE116+'[1]PPTO AL 31 DE JULIO  2016'!AA118</f>
        <v>0</v>
      </c>
      <c r="AP116" s="217">
        <f>AF116+'[1]PPTO AL 31 DE JULIO  2016'!AB118</f>
        <v>2000000</v>
      </c>
      <c r="AQ116" s="224">
        <f>AI116+'[1]PPTO AL 31 DE JULIO  2016'!AC118</f>
        <v>0</v>
      </c>
      <c r="AR116" s="226">
        <f t="shared" si="162"/>
        <v>0</v>
      </c>
      <c r="AS116" s="226">
        <f t="shared" si="163"/>
        <v>1</v>
      </c>
      <c r="AT116" s="523"/>
      <c r="AU116" s="491"/>
      <c r="AV116" s="489">
        <f t="shared" si="111"/>
        <v>0</v>
      </c>
      <c r="AW116" s="486">
        <f t="shared" si="117"/>
        <v>0</v>
      </c>
    </row>
    <row r="117" spans="1:49" s="4" customFormat="1" ht="15.6" hidden="1" x14ac:dyDescent="0.55000000000000004">
      <c r="A117" s="566">
        <v>20201</v>
      </c>
      <c r="B117" s="459" t="s">
        <v>117</v>
      </c>
      <c r="C117" s="568">
        <v>0</v>
      </c>
      <c r="D117" s="460">
        <v>0</v>
      </c>
      <c r="E117" s="5"/>
      <c r="F117" s="5"/>
      <c r="G117" s="5"/>
      <c r="H117" s="5"/>
      <c r="I117" s="38">
        <f t="shared" si="118"/>
        <v>0</v>
      </c>
      <c r="J117" s="548">
        <v>0</v>
      </c>
      <c r="K117" s="19">
        <v>0</v>
      </c>
      <c r="L117" s="14">
        <v>0</v>
      </c>
      <c r="M117" s="15">
        <v>0</v>
      </c>
      <c r="N117" s="18">
        <v>0</v>
      </c>
      <c r="O117" s="19">
        <v>0</v>
      </c>
      <c r="P117" s="14">
        <v>0</v>
      </c>
      <c r="Q117" s="15">
        <v>0</v>
      </c>
      <c r="R117" s="18">
        <v>0</v>
      </c>
      <c r="S117" s="19">
        <v>0</v>
      </c>
      <c r="T117" s="14">
        <v>0</v>
      </c>
      <c r="U117" s="15">
        <v>0</v>
      </c>
      <c r="V117" s="18">
        <v>0</v>
      </c>
      <c r="W117" s="19">
        <v>0</v>
      </c>
      <c r="X117" s="14">
        <v>0</v>
      </c>
      <c r="Y117" s="15">
        <v>0</v>
      </c>
      <c r="Z117" s="18">
        <v>0</v>
      </c>
      <c r="AA117" s="19">
        <v>0</v>
      </c>
      <c r="AB117" s="35">
        <f>J117+L117+N117+P117+R117+W117</f>
        <v>0</v>
      </c>
      <c r="AC117" s="484">
        <f>K117+M117+O117+Q117+S117+V117</f>
        <v>0</v>
      </c>
      <c r="AD117" s="567">
        <f>I117+AB117-AC117</f>
        <v>0</v>
      </c>
      <c r="AE117" s="463">
        <v>0</v>
      </c>
      <c r="AF117" s="40">
        <v>0</v>
      </c>
      <c r="AG117" s="40">
        <v>0</v>
      </c>
      <c r="AH117" s="40">
        <f t="shared" si="174"/>
        <v>0</v>
      </c>
      <c r="AI117" s="167">
        <f t="shared" si="171"/>
        <v>0</v>
      </c>
      <c r="AJ117" s="158">
        <v>0</v>
      </c>
      <c r="AK117" s="40">
        <v>0</v>
      </c>
      <c r="AL117" s="533" t="s">
        <v>0</v>
      </c>
      <c r="AN117" s="217">
        <f>AD117+'[1]PPTO AL 31 DE JULIO  2016'!Z119</f>
        <v>0</v>
      </c>
      <c r="AO117" s="217">
        <f>AE117+'[1]PPTO AL 31 DE JULIO  2016'!AA119</f>
        <v>0</v>
      </c>
      <c r="AP117" s="217">
        <f>AF117+'[1]PPTO AL 31 DE JULIO  2016'!AB119</f>
        <v>0</v>
      </c>
      <c r="AQ117" s="224">
        <f>AI117+'[1]PPTO AL 31 DE JULIO  2016'!AC119</f>
        <v>0</v>
      </c>
      <c r="AR117" s="226" t="e">
        <f t="shared" si="162"/>
        <v>#DIV/0!</v>
      </c>
      <c r="AS117" s="226" t="e">
        <f t="shared" si="163"/>
        <v>#DIV/0!</v>
      </c>
      <c r="AT117" s="523"/>
      <c r="AU117" s="483"/>
      <c r="AV117" s="486">
        <f t="shared" si="111"/>
        <v>0</v>
      </c>
      <c r="AW117" s="486">
        <f t="shared" si="117"/>
        <v>0</v>
      </c>
    </row>
    <row r="118" spans="1:49" s="4" customFormat="1" ht="15.6" hidden="1" x14ac:dyDescent="0.55000000000000004">
      <c r="A118" s="566">
        <v>20202</v>
      </c>
      <c r="B118" s="459" t="s">
        <v>118</v>
      </c>
      <c r="C118" s="568">
        <v>0</v>
      </c>
      <c r="D118" s="460">
        <v>0</v>
      </c>
      <c r="E118" s="5"/>
      <c r="F118" s="5"/>
      <c r="G118" s="5"/>
      <c r="H118" s="5"/>
      <c r="I118" s="38">
        <f t="shared" si="118"/>
        <v>0</v>
      </c>
      <c r="J118" s="548">
        <v>0</v>
      </c>
      <c r="K118" s="19">
        <v>0</v>
      </c>
      <c r="L118" s="14">
        <v>0</v>
      </c>
      <c r="M118" s="15">
        <v>0</v>
      </c>
      <c r="N118" s="18">
        <v>0</v>
      </c>
      <c r="O118" s="19">
        <v>0</v>
      </c>
      <c r="P118" s="14">
        <v>0</v>
      </c>
      <c r="Q118" s="15">
        <v>0</v>
      </c>
      <c r="R118" s="18">
        <v>0</v>
      </c>
      <c r="S118" s="19">
        <v>0</v>
      </c>
      <c r="T118" s="14">
        <v>0</v>
      </c>
      <c r="U118" s="15">
        <v>0</v>
      </c>
      <c r="V118" s="18">
        <v>0</v>
      </c>
      <c r="W118" s="19">
        <v>0</v>
      </c>
      <c r="X118" s="14">
        <v>0</v>
      </c>
      <c r="Y118" s="15">
        <v>0</v>
      </c>
      <c r="Z118" s="18">
        <v>0</v>
      </c>
      <c r="AA118" s="19">
        <v>0</v>
      </c>
      <c r="AB118" s="35">
        <f>J118+L118+N118+P118+R118+W118</f>
        <v>0</v>
      </c>
      <c r="AC118" s="484">
        <f>K118+M118+O118+Q118+S118+V118</f>
        <v>0</v>
      </c>
      <c r="AD118" s="567">
        <f>I118+AB118-AC118</f>
        <v>0</v>
      </c>
      <c r="AE118" s="463">
        <v>0</v>
      </c>
      <c r="AF118" s="40">
        <v>0</v>
      </c>
      <c r="AG118" s="40">
        <v>0</v>
      </c>
      <c r="AH118" s="40">
        <f t="shared" si="174"/>
        <v>0</v>
      </c>
      <c r="AI118" s="167">
        <f t="shared" si="171"/>
        <v>0</v>
      </c>
      <c r="AJ118" s="158">
        <v>0</v>
      </c>
      <c r="AK118" s="40">
        <v>0</v>
      </c>
      <c r="AL118" s="533">
        <v>0</v>
      </c>
      <c r="AN118" s="217">
        <f>AD118+'[1]PPTO AL 31 DE JULIO  2016'!Z120</f>
        <v>0</v>
      </c>
      <c r="AO118" s="217">
        <f>AE118+'[1]PPTO AL 31 DE JULIO  2016'!AA120</f>
        <v>0</v>
      </c>
      <c r="AP118" s="217">
        <f>AF118+'[1]PPTO AL 31 DE JULIO  2016'!AB120</f>
        <v>0</v>
      </c>
      <c r="AQ118" s="224">
        <f>AI118+'[1]PPTO AL 31 DE JULIO  2016'!AC120</f>
        <v>0</v>
      </c>
      <c r="AR118" s="226" t="e">
        <f t="shared" si="162"/>
        <v>#DIV/0!</v>
      </c>
      <c r="AS118" s="226" t="e">
        <f t="shared" si="163"/>
        <v>#DIV/0!</v>
      </c>
      <c r="AT118" s="523"/>
      <c r="AU118" s="483"/>
      <c r="AV118" s="486">
        <f t="shared" si="111"/>
        <v>0</v>
      </c>
      <c r="AW118" s="486">
        <f t="shared" si="117"/>
        <v>0</v>
      </c>
    </row>
    <row r="119" spans="1:49" s="4" customFormat="1" ht="15.6" hidden="1" x14ac:dyDescent="0.55000000000000004">
      <c r="A119" s="566" t="s">
        <v>538</v>
      </c>
      <c r="B119" s="459" t="s">
        <v>119</v>
      </c>
      <c r="C119" s="568">
        <v>0</v>
      </c>
      <c r="D119" s="460">
        <v>0</v>
      </c>
      <c r="E119" s="5"/>
      <c r="F119" s="5"/>
      <c r="G119" s="5"/>
      <c r="H119" s="5"/>
      <c r="I119" s="38">
        <f t="shared" si="118"/>
        <v>0</v>
      </c>
      <c r="J119" s="548">
        <v>0</v>
      </c>
      <c r="K119" s="19">
        <v>0</v>
      </c>
      <c r="L119" s="14">
        <v>0</v>
      </c>
      <c r="M119" s="15">
        <v>0</v>
      </c>
      <c r="N119" s="18">
        <v>0</v>
      </c>
      <c r="O119" s="19">
        <v>0</v>
      </c>
      <c r="P119" s="14">
        <v>0</v>
      </c>
      <c r="Q119" s="15">
        <v>0</v>
      </c>
      <c r="R119" s="18">
        <v>0</v>
      </c>
      <c r="S119" s="19"/>
      <c r="T119" s="14">
        <v>0</v>
      </c>
      <c r="U119" s="15"/>
      <c r="V119" s="18">
        <v>0</v>
      </c>
      <c r="W119" s="19">
        <v>0</v>
      </c>
      <c r="X119" s="14">
        <v>0</v>
      </c>
      <c r="Y119" s="15">
        <v>0</v>
      </c>
      <c r="Z119" s="18">
        <v>0</v>
      </c>
      <c r="AA119" s="19">
        <v>0</v>
      </c>
      <c r="AB119" s="35">
        <f>J119+L119+N119+P119+R119+T119+V119+X119+Z119</f>
        <v>0</v>
      </c>
      <c r="AC119" s="484">
        <f>K119+M119+O119+Q119+S119+U119+W119+Y119+AA119</f>
        <v>0</v>
      </c>
      <c r="AD119" s="567">
        <f>C119+AB119-AC119</f>
        <v>0</v>
      </c>
      <c r="AE119" s="463">
        <f>IFERROR(+VLOOKUP(A119,'Base de Datos'!$A$1:$G$75,7,0),0)</f>
        <v>0</v>
      </c>
      <c r="AF119" s="40">
        <f>IFERROR(+VLOOKUP(A119,'Base de Datos'!$A$1:$G$75,6,0),0)</f>
        <v>0</v>
      </c>
      <c r="AG119" s="40">
        <f>IFERROR(+VLOOKUP(A119,'Base de Datos'!$A$1:$H$75,8,0),0)</f>
        <v>0</v>
      </c>
      <c r="AH119" s="40">
        <f>+AI119+AG119</f>
        <v>0</v>
      </c>
      <c r="AI119" s="167">
        <f t="shared" si="171"/>
        <v>0</v>
      </c>
      <c r="AJ119" s="158">
        <f t="shared" ref="AJ119" si="180">IFERROR(((AD119-AI119)/AD119),0)</f>
        <v>0</v>
      </c>
      <c r="AK119" s="40">
        <f>IFERROR(+VLOOKUP(F119,'Base de Datos'!$A$1:$G$75,6,0),0)</f>
        <v>0</v>
      </c>
      <c r="AL119" s="533">
        <f>IFERROR(+(AE119/AD119),0)</f>
        <v>0</v>
      </c>
      <c r="AM119" s="4" t="s">
        <v>0</v>
      </c>
      <c r="AN119" s="217">
        <f>AD119+'[1]PPTO AL 31 DE JULIO  2016'!Z121</f>
        <v>2000000</v>
      </c>
      <c r="AO119" s="217">
        <f>AE119+'[1]PPTO AL 31 DE JULIO  2016'!AA121</f>
        <v>0</v>
      </c>
      <c r="AP119" s="217">
        <f>AF119+'[1]PPTO AL 31 DE JULIO  2016'!AB121</f>
        <v>2000000</v>
      </c>
      <c r="AQ119" s="224">
        <f>AI119+'[1]PPTO AL 31 DE JULIO  2016'!AC121</f>
        <v>0</v>
      </c>
      <c r="AR119" s="226">
        <f t="shared" si="162"/>
        <v>0</v>
      </c>
      <c r="AS119" s="226">
        <f t="shared" si="163"/>
        <v>1</v>
      </c>
      <c r="AT119" s="523"/>
      <c r="AU119" s="483"/>
      <c r="AV119" s="486">
        <f t="shared" si="111"/>
        <v>0</v>
      </c>
      <c r="AW119" s="486">
        <f t="shared" si="117"/>
        <v>0</v>
      </c>
    </row>
    <row r="120" spans="1:49" s="4" customFormat="1" ht="15.6" hidden="1" x14ac:dyDescent="0.55000000000000004">
      <c r="A120" s="566">
        <v>20204</v>
      </c>
      <c r="B120" s="459" t="s">
        <v>120</v>
      </c>
      <c r="C120" s="568">
        <v>0</v>
      </c>
      <c r="D120" s="460">
        <v>0</v>
      </c>
      <c r="E120" s="5"/>
      <c r="F120" s="5"/>
      <c r="G120" s="5"/>
      <c r="H120" s="5"/>
      <c r="I120" s="38">
        <f t="shared" si="118"/>
        <v>0</v>
      </c>
      <c r="J120" s="548">
        <v>0</v>
      </c>
      <c r="K120" s="19">
        <v>0</v>
      </c>
      <c r="L120" s="14">
        <v>0</v>
      </c>
      <c r="M120" s="15">
        <v>0</v>
      </c>
      <c r="N120" s="18">
        <v>0</v>
      </c>
      <c r="O120" s="19">
        <v>0</v>
      </c>
      <c r="P120" s="14">
        <v>0</v>
      </c>
      <c r="Q120" s="15">
        <v>0</v>
      </c>
      <c r="R120" s="18">
        <v>0</v>
      </c>
      <c r="S120" s="19">
        <v>0</v>
      </c>
      <c r="T120" s="14">
        <v>0</v>
      </c>
      <c r="U120" s="15">
        <v>0</v>
      </c>
      <c r="V120" s="18">
        <v>0</v>
      </c>
      <c r="W120" s="19">
        <v>0</v>
      </c>
      <c r="X120" s="14">
        <v>0</v>
      </c>
      <c r="Y120" s="15">
        <v>0</v>
      </c>
      <c r="Z120" s="18">
        <v>0</v>
      </c>
      <c r="AA120" s="19">
        <v>0</v>
      </c>
      <c r="AB120" s="35">
        <f>J120+L120+N120+P120+R120+W120</f>
        <v>0</v>
      </c>
      <c r="AC120" s="484">
        <f>K120+M120+O120+Q120+S120+V120</f>
        <v>0</v>
      </c>
      <c r="AD120" s="567">
        <f>I120+AB120-AC120</f>
        <v>0</v>
      </c>
      <c r="AE120" s="463">
        <v>0</v>
      </c>
      <c r="AF120" s="40">
        <v>0</v>
      </c>
      <c r="AG120" s="40"/>
      <c r="AH120" s="40">
        <f t="shared" si="174"/>
        <v>0</v>
      </c>
      <c r="AI120" s="167">
        <f t="shared" si="171"/>
        <v>0</v>
      </c>
      <c r="AJ120" s="158">
        <v>0</v>
      </c>
      <c r="AK120" s="40">
        <v>0</v>
      </c>
      <c r="AL120" s="533" t="s">
        <v>0</v>
      </c>
      <c r="AN120" s="217">
        <f>AD120+'[1]PPTO AL 31 DE JULIO  2016'!Z122</f>
        <v>0</v>
      </c>
      <c r="AO120" s="217">
        <f>AE120+'[1]PPTO AL 31 DE JULIO  2016'!AA122</f>
        <v>0</v>
      </c>
      <c r="AP120" s="217">
        <f>AF120+'[1]PPTO AL 31 DE JULIO  2016'!AB122</f>
        <v>0</v>
      </c>
      <c r="AQ120" s="224">
        <f>AI120+'[1]PPTO AL 31 DE JULIO  2016'!AC122</f>
        <v>0</v>
      </c>
      <c r="AR120" s="226" t="e">
        <f t="shared" si="162"/>
        <v>#DIV/0!</v>
      </c>
      <c r="AS120" s="226" t="e">
        <f t="shared" si="163"/>
        <v>#DIV/0!</v>
      </c>
      <c r="AT120" s="523"/>
      <c r="AU120" s="483"/>
      <c r="AV120" s="486">
        <f t="shared" si="111"/>
        <v>0</v>
      </c>
      <c r="AW120" s="486">
        <f t="shared" si="117"/>
        <v>0</v>
      </c>
    </row>
    <row r="121" spans="1:49" ht="24" x14ac:dyDescent="0.55000000000000004">
      <c r="A121" s="397">
        <v>203</v>
      </c>
      <c r="B121" s="616" t="s">
        <v>121</v>
      </c>
      <c r="C121" s="470">
        <f>SUM(C123:C128)</f>
        <v>21833297</v>
      </c>
      <c r="D121" s="470">
        <f>SUM(D123:D128)</f>
        <v>0</v>
      </c>
      <c r="E121" s="617">
        <f>SUM(E123:E128)</f>
        <v>0</v>
      </c>
      <c r="F121" s="617"/>
      <c r="G121" s="617"/>
      <c r="H121" s="617">
        <f>SUM(H123:H128)</f>
        <v>0</v>
      </c>
      <c r="I121" s="398">
        <f t="shared" si="118"/>
        <v>21833297</v>
      </c>
      <c r="J121" s="471">
        <f t="shared" ref="J121:AI121" si="181">SUM(J123:J128)</f>
        <v>0</v>
      </c>
      <c r="K121" s="399">
        <f t="shared" si="181"/>
        <v>0</v>
      </c>
      <c r="L121" s="400">
        <f t="shared" si="181"/>
        <v>0</v>
      </c>
      <c r="M121" s="401">
        <f t="shared" si="181"/>
        <v>0</v>
      </c>
      <c r="N121" s="400">
        <f t="shared" si="181"/>
        <v>0</v>
      </c>
      <c r="O121" s="401">
        <f t="shared" si="181"/>
        <v>0</v>
      </c>
      <c r="P121" s="400">
        <f t="shared" si="181"/>
        <v>0</v>
      </c>
      <c r="Q121" s="401">
        <f t="shared" si="181"/>
        <v>0</v>
      </c>
      <c r="R121" s="400">
        <f t="shared" si="181"/>
        <v>0</v>
      </c>
      <c r="S121" s="401">
        <f t="shared" si="181"/>
        <v>0</v>
      </c>
      <c r="T121" s="400">
        <f t="shared" si="181"/>
        <v>0</v>
      </c>
      <c r="U121" s="401">
        <f t="shared" si="181"/>
        <v>0</v>
      </c>
      <c r="V121" s="400">
        <f t="shared" si="181"/>
        <v>0</v>
      </c>
      <c r="W121" s="401">
        <f t="shared" si="181"/>
        <v>0</v>
      </c>
      <c r="X121" s="400">
        <f t="shared" ref="X121:AA121" si="182">SUM(X123:X128)</f>
        <v>0</v>
      </c>
      <c r="Y121" s="401">
        <f t="shared" si="182"/>
        <v>0</v>
      </c>
      <c r="Z121" s="400">
        <f t="shared" si="182"/>
        <v>0</v>
      </c>
      <c r="AA121" s="401">
        <f t="shared" si="182"/>
        <v>0</v>
      </c>
      <c r="AB121" s="402">
        <f t="shared" si="181"/>
        <v>0</v>
      </c>
      <c r="AC121" s="470">
        <f t="shared" si="181"/>
        <v>0</v>
      </c>
      <c r="AD121" s="398">
        <f t="shared" si="181"/>
        <v>21833297</v>
      </c>
      <c r="AE121" s="470">
        <f t="shared" si="181"/>
        <v>0</v>
      </c>
      <c r="AF121" s="398">
        <f t="shared" si="181"/>
        <v>1332631.05</v>
      </c>
      <c r="AG121" s="398">
        <f t="shared" ref="AG121" si="183">SUM(AG123:AG128)</f>
        <v>0</v>
      </c>
      <c r="AH121" s="398">
        <f>+AI121+AG121</f>
        <v>20500665.949999999</v>
      </c>
      <c r="AI121" s="398">
        <f t="shared" si="181"/>
        <v>20500665.949999999</v>
      </c>
      <c r="AJ121" s="403">
        <f>(AD121-AI121)/AD121</f>
        <v>6.1036638213642254E-2</v>
      </c>
      <c r="AK121" s="398">
        <f t="shared" ref="AK121" si="184">SUM(AK123:AK128)</f>
        <v>4125692.95</v>
      </c>
      <c r="AL121" s="533">
        <f>AE121/AD121</f>
        <v>0</v>
      </c>
      <c r="AN121" s="217">
        <f>AD121+'[1]PPTO AL 31 DE JULIO  2016'!Z123</f>
        <v>27133297</v>
      </c>
      <c r="AO121" s="217">
        <f>AE121+'[1]PPTO AL 31 DE JULIO  2016'!AA123</f>
        <v>0</v>
      </c>
      <c r="AP121" s="217">
        <f>AF121+'[1]PPTO AL 31 DE JULIO  2016'!AB123</f>
        <v>1332631.05</v>
      </c>
      <c r="AQ121" s="224">
        <f>AI121+'[1]PPTO AL 31 DE JULIO  2016'!AC123</f>
        <v>25800665.949999999</v>
      </c>
      <c r="AR121" s="226">
        <f t="shared" si="162"/>
        <v>0</v>
      </c>
      <c r="AS121" s="226">
        <f t="shared" si="163"/>
        <v>4.911423222913161E-2</v>
      </c>
      <c r="AT121" s="523"/>
      <c r="AU121" s="491">
        <v>250000</v>
      </c>
      <c r="AV121" s="489">
        <f t="shared" si="111"/>
        <v>20250665.949999999</v>
      </c>
      <c r="AW121" s="486">
        <f t="shared" si="117"/>
        <v>20250665.949999999</v>
      </c>
    </row>
    <row r="122" spans="1:49" s="4" customFormat="1" ht="15.6" hidden="1" x14ac:dyDescent="0.55000000000000004">
      <c r="A122" s="566">
        <v>20301</v>
      </c>
      <c r="B122" s="459" t="s">
        <v>493</v>
      </c>
      <c r="C122" s="568"/>
      <c r="D122" s="460"/>
      <c r="E122" s="5"/>
      <c r="F122" s="5"/>
      <c r="G122" s="5"/>
      <c r="H122" s="5"/>
      <c r="I122" s="38"/>
      <c r="J122" s="548"/>
      <c r="K122" s="19"/>
      <c r="L122" s="14"/>
      <c r="M122" s="15"/>
      <c r="N122" s="18"/>
      <c r="O122" s="19"/>
      <c r="P122" s="14"/>
      <c r="Q122" s="15"/>
      <c r="R122" s="18"/>
      <c r="S122" s="19"/>
      <c r="T122" s="14"/>
      <c r="U122" s="15"/>
      <c r="V122" s="18"/>
      <c r="W122" s="19"/>
      <c r="X122" s="14"/>
      <c r="Y122" s="15"/>
      <c r="Z122" s="18"/>
      <c r="AA122" s="19"/>
      <c r="AB122" s="35"/>
      <c r="AC122" s="484"/>
      <c r="AD122" s="567"/>
      <c r="AE122" s="463">
        <v>0</v>
      </c>
      <c r="AF122" s="40">
        <v>0</v>
      </c>
      <c r="AG122" s="40">
        <v>0</v>
      </c>
      <c r="AH122" s="40">
        <f t="shared" si="174"/>
        <v>0</v>
      </c>
      <c r="AI122" s="167">
        <v>0</v>
      </c>
      <c r="AJ122" s="158">
        <v>0</v>
      </c>
      <c r="AK122" s="40">
        <v>0</v>
      </c>
      <c r="AL122" s="533">
        <v>0</v>
      </c>
      <c r="AN122" s="217"/>
      <c r="AO122" s="217"/>
      <c r="AP122" s="217"/>
      <c r="AQ122" s="224"/>
      <c r="AR122" s="226"/>
      <c r="AS122" s="226"/>
      <c r="AT122" s="523"/>
      <c r="AU122" s="483"/>
      <c r="AV122" s="486">
        <f t="shared" si="111"/>
        <v>0</v>
      </c>
      <c r="AW122" s="486">
        <f t="shared" si="117"/>
        <v>0</v>
      </c>
    </row>
    <row r="123" spans="1:49" s="4" customFormat="1" ht="15.6" hidden="1" x14ac:dyDescent="0.55000000000000004">
      <c r="A123" s="566">
        <v>20302</v>
      </c>
      <c r="B123" s="459" t="s">
        <v>122</v>
      </c>
      <c r="C123" s="568"/>
      <c r="D123" s="460">
        <v>0</v>
      </c>
      <c r="E123" s="5"/>
      <c r="F123" s="5"/>
      <c r="G123" s="5"/>
      <c r="H123" s="5"/>
      <c r="I123" s="38">
        <f t="shared" si="118"/>
        <v>0</v>
      </c>
      <c r="J123" s="548">
        <v>0</v>
      </c>
      <c r="K123" s="19">
        <v>0</v>
      </c>
      <c r="L123" s="14">
        <v>0</v>
      </c>
      <c r="M123" s="15">
        <v>0</v>
      </c>
      <c r="N123" s="18">
        <v>0</v>
      </c>
      <c r="O123" s="19">
        <v>0</v>
      </c>
      <c r="P123" s="14">
        <v>0</v>
      </c>
      <c r="Q123" s="15">
        <v>0</v>
      </c>
      <c r="R123" s="18">
        <v>0</v>
      </c>
      <c r="S123" s="19">
        <v>0</v>
      </c>
      <c r="T123" s="14">
        <v>0</v>
      </c>
      <c r="U123" s="15">
        <v>0</v>
      </c>
      <c r="V123" s="18">
        <v>0</v>
      </c>
      <c r="W123" s="19">
        <v>0</v>
      </c>
      <c r="X123" s="14">
        <v>0</v>
      </c>
      <c r="Y123" s="15">
        <v>0</v>
      </c>
      <c r="Z123" s="18">
        <v>0</v>
      </c>
      <c r="AA123" s="19">
        <v>0</v>
      </c>
      <c r="AB123" s="35">
        <f>J123+L123+N123+P123+R123+W123+T123</f>
        <v>0</v>
      </c>
      <c r="AC123" s="484">
        <f>K123+M123+O123+Q123+S123+V123+U123</f>
        <v>0</v>
      </c>
      <c r="AD123" s="567">
        <f>C123+AB123-AC123</f>
        <v>0</v>
      </c>
      <c r="AE123" s="463">
        <v>0</v>
      </c>
      <c r="AF123" s="40">
        <v>0</v>
      </c>
      <c r="AG123" s="40">
        <v>0</v>
      </c>
      <c r="AH123" s="40">
        <f t="shared" si="174"/>
        <v>0</v>
      </c>
      <c r="AI123" s="167">
        <f t="shared" si="171"/>
        <v>0</v>
      </c>
      <c r="AJ123" s="158">
        <v>0</v>
      </c>
      <c r="AK123" s="40">
        <v>0</v>
      </c>
      <c r="AL123" s="533" t="s">
        <v>0</v>
      </c>
      <c r="AN123" s="217">
        <f>AD123+'[1]PPTO AL 31 DE JULIO  2016'!Z125</f>
        <v>0</v>
      </c>
      <c r="AO123" s="217">
        <f>AE123+'[1]PPTO AL 31 DE JULIO  2016'!AA125</f>
        <v>0</v>
      </c>
      <c r="AP123" s="217">
        <f>AF123+'[1]PPTO AL 31 DE JULIO  2016'!AB125</f>
        <v>0</v>
      </c>
      <c r="AQ123" s="224">
        <f>AI123+'[1]PPTO AL 31 DE JULIO  2016'!AC125</f>
        <v>0</v>
      </c>
      <c r="AR123" s="226" t="e">
        <f t="shared" si="162"/>
        <v>#DIV/0!</v>
      </c>
      <c r="AS123" s="226" t="e">
        <f t="shared" si="163"/>
        <v>#DIV/0!</v>
      </c>
      <c r="AT123" s="523"/>
      <c r="AU123" s="483"/>
      <c r="AV123" s="486">
        <f t="shared" si="111"/>
        <v>0</v>
      </c>
      <c r="AW123" s="486">
        <f t="shared" si="117"/>
        <v>0</v>
      </c>
    </row>
    <row r="124" spans="1:49" s="4" customFormat="1" ht="15.6" hidden="1" x14ac:dyDescent="0.55000000000000004">
      <c r="A124" s="566">
        <v>20303</v>
      </c>
      <c r="B124" s="459" t="s">
        <v>123</v>
      </c>
      <c r="C124" s="568">
        <v>0</v>
      </c>
      <c r="D124" s="460">
        <v>0</v>
      </c>
      <c r="E124" s="5"/>
      <c r="F124" s="5"/>
      <c r="G124" s="5"/>
      <c r="H124" s="5"/>
      <c r="I124" s="38">
        <v>0</v>
      </c>
      <c r="J124" s="548">
        <v>0</v>
      </c>
      <c r="K124" s="19">
        <v>0</v>
      </c>
      <c r="L124" s="14">
        <v>0</v>
      </c>
      <c r="M124" s="15">
        <v>0</v>
      </c>
      <c r="N124" s="18">
        <v>0</v>
      </c>
      <c r="O124" s="19">
        <v>0</v>
      </c>
      <c r="P124" s="14">
        <v>0</v>
      </c>
      <c r="Q124" s="15">
        <v>0</v>
      </c>
      <c r="R124" s="18">
        <v>0</v>
      </c>
      <c r="S124" s="19">
        <v>0</v>
      </c>
      <c r="T124" s="14">
        <v>0</v>
      </c>
      <c r="U124" s="15">
        <v>0</v>
      </c>
      <c r="V124" s="18">
        <v>0</v>
      </c>
      <c r="W124" s="19">
        <v>0</v>
      </c>
      <c r="X124" s="14">
        <v>0</v>
      </c>
      <c r="Y124" s="15">
        <v>0</v>
      </c>
      <c r="Z124" s="18">
        <v>0</v>
      </c>
      <c r="AA124" s="19">
        <v>0</v>
      </c>
      <c r="AB124" s="35">
        <f>J124+L124+N124+P124+R124+W124+T124</f>
        <v>0</v>
      </c>
      <c r="AC124" s="484">
        <f>K124+M124+O124+Q124+S124+V124+U124</f>
        <v>0</v>
      </c>
      <c r="AD124" s="567">
        <v>0</v>
      </c>
      <c r="AE124" s="463">
        <v>0</v>
      </c>
      <c r="AF124" s="40">
        <v>0</v>
      </c>
      <c r="AG124" s="40">
        <v>0</v>
      </c>
      <c r="AH124" s="40">
        <f t="shared" si="174"/>
        <v>0</v>
      </c>
      <c r="AI124" s="167">
        <f t="shared" si="171"/>
        <v>0</v>
      </c>
      <c r="AJ124" s="158">
        <v>0</v>
      </c>
      <c r="AK124" s="40">
        <v>0</v>
      </c>
      <c r="AL124" s="533">
        <v>0</v>
      </c>
      <c r="AN124" s="217">
        <f>AD124+'[1]PPTO AL 31 DE JULIO  2016'!Z126</f>
        <v>0</v>
      </c>
      <c r="AO124" s="217">
        <f>AE124+'[1]PPTO AL 31 DE JULIO  2016'!AA126</f>
        <v>0</v>
      </c>
      <c r="AP124" s="217">
        <f>AF124+'[1]PPTO AL 31 DE JULIO  2016'!AB126</f>
        <v>0</v>
      </c>
      <c r="AQ124" s="224">
        <f>AI124+'[1]PPTO AL 31 DE JULIO  2016'!AC126</f>
        <v>0</v>
      </c>
      <c r="AR124" s="226" t="e">
        <f t="shared" si="162"/>
        <v>#DIV/0!</v>
      </c>
      <c r="AS124" s="226" t="e">
        <f t="shared" si="163"/>
        <v>#DIV/0!</v>
      </c>
      <c r="AT124" s="523"/>
      <c r="AU124" s="483"/>
      <c r="AV124" s="486">
        <f t="shared" si="111"/>
        <v>0</v>
      </c>
      <c r="AW124" s="486">
        <f t="shared" si="117"/>
        <v>0</v>
      </c>
    </row>
    <row r="125" spans="1:49" s="4" customFormat="1" ht="15.6" x14ac:dyDescent="0.55000000000000004">
      <c r="A125" s="566" t="s">
        <v>539</v>
      </c>
      <c r="B125" s="459" t="s">
        <v>124</v>
      </c>
      <c r="C125" s="568">
        <v>9833297</v>
      </c>
      <c r="D125" s="460">
        <v>0</v>
      </c>
      <c r="E125" s="5"/>
      <c r="F125" s="5"/>
      <c r="G125" s="5"/>
      <c r="H125" s="5"/>
      <c r="I125" s="38">
        <f t="shared" si="118"/>
        <v>9833297</v>
      </c>
      <c r="J125" s="548"/>
      <c r="K125" s="19">
        <v>0</v>
      </c>
      <c r="L125" s="14">
        <v>0</v>
      </c>
      <c r="M125" s="15">
        <v>0</v>
      </c>
      <c r="N125" s="18"/>
      <c r="O125" s="19">
        <v>0</v>
      </c>
      <c r="P125" s="14">
        <v>0</v>
      </c>
      <c r="Q125" s="15">
        <v>0</v>
      </c>
      <c r="R125" s="18">
        <v>0</v>
      </c>
      <c r="S125" s="19">
        <v>0</v>
      </c>
      <c r="T125" s="14">
        <v>0</v>
      </c>
      <c r="U125" s="15">
        <v>0</v>
      </c>
      <c r="V125" s="18"/>
      <c r="W125" s="19">
        <v>0</v>
      </c>
      <c r="X125" s="14">
        <v>0</v>
      </c>
      <c r="Y125" s="15">
        <v>0</v>
      </c>
      <c r="Z125" s="18">
        <v>0</v>
      </c>
      <c r="AA125" s="19">
        <v>0</v>
      </c>
      <c r="AB125" s="35">
        <f t="shared" ref="AB125:AB127" si="185">J125+L125+N125+P125+R125+T125+V125+X125+Z125</f>
        <v>0</v>
      </c>
      <c r="AC125" s="484">
        <f t="shared" ref="AC125:AC127" si="186">K125+M125+O125+Q125+S125+U125+W125+Y125+AA125</f>
        <v>0</v>
      </c>
      <c r="AD125" s="567">
        <f>C125+AB125-AC125</f>
        <v>9833297</v>
      </c>
      <c r="AE125" s="463">
        <f>IFERROR(+VLOOKUP(A125,'Base de Datos'!$A$1:$G$96,7,0),0)</f>
        <v>0</v>
      </c>
      <c r="AF125" s="40">
        <f>IFERROR(+VLOOKUP(A125,'Base de Datos'!$A$1:$G$96,6,0),0)</f>
        <v>1332631.05</v>
      </c>
      <c r="AG125" s="40">
        <f>IFERROR(+VLOOKUP(A125,'Base de Datos'!$A$1:$H$96,8,0),0)</f>
        <v>0</v>
      </c>
      <c r="AH125" s="40">
        <f>+AI125+AG125</f>
        <v>8500665.9499999993</v>
      </c>
      <c r="AI125" s="167">
        <f t="shared" si="171"/>
        <v>8500665.9499999993</v>
      </c>
      <c r="AJ125" s="158">
        <f t="shared" ref="AJ125" si="187">IFERROR(((AD125-AI125)/AD125),0)</f>
        <v>0.1355223024383379</v>
      </c>
      <c r="AK125" s="40">
        <f>IFERROR(+VLOOKUP(A125,'Base de Datos'!$A$1:$M$96,10,0),0)</f>
        <v>1125692.95</v>
      </c>
      <c r="AL125" s="533">
        <f>IFERROR(+(AE125/AD125),0)</f>
        <v>0</v>
      </c>
      <c r="AN125" s="217">
        <f>AD125+'[1]PPTO AL 31 DE JULIO  2016'!Z127</f>
        <v>15033297</v>
      </c>
      <c r="AO125" s="217">
        <f>AE125+'[1]PPTO AL 31 DE JULIO  2016'!AA127</f>
        <v>0</v>
      </c>
      <c r="AP125" s="217">
        <f>AF125+'[1]PPTO AL 31 DE JULIO  2016'!AB127</f>
        <v>1332631.05</v>
      </c>
      <c r="AQ125" s="224">
        <f>AI125+'[1]PPTO AL 31 DE JULIO  2016'!AC127</f>
        <v>13700665.949999999</v>
      </c>
      <c r="AR125" s="226">
        <f t="shared" si="162"/>
        <v>0</v>
      </c>
      <c r="AS125" s="226">
        <f t="shared" si="163"/>
        <v>8.8645295173773259E-2</v>
      </c>
      <c r="AT125" s="523"/>
      <c r="AU125" s="483">
        <v>0</v>
      </c>
      <c r="AV125" s="486">
        <f t="shared" si="111"/>
        <v>8500665.9499999993</v>
      </c>
      <c r="AW125" s="486">
        <f t="shared" si="117"/>
        <v>8500665.9499999993</v>
      </c>
    </row>
    <row r="126" spans="1:49" s="4" customFormat="1" ht="15.6" hidden="1" x14ac:dyDescent="0.55000000000000004">
      <c r="A126" s="566">
        <v>20305</v>
      </c>
      <c r="B126" s="459" t="s">
        <v>125</v>
      </c>
      <c r="C126" s="568">
        <v>0</v>
      </c>
      <c r="D126" s="460">
        <v>0</v>
      </c>
      <c r="E126" s="5"/>
      <c r="F126" s="5"/>
      <c r="G126" s="5"/>
      <c r="H126" s="5"/>
      <c r="I126" s="38">
        <f t="shared" si="118"/>
        <v>0</v>
      </c>
      <c r="J126" s="548">
        <v>0</v>
      </c>
      <c r="K126" s="19">
        <v>0</v>
      </c>
      <c r="L126" s="14">
        <v>0</v>
      </c>
      <c r="M126" s="15">
        <v>0</v>
      </c>
      <c r="N126" s="18">
        <v>0</v>
      </c>
      <c r="O126" s="19">
        <v>0</v>
      </c>
      <c r="P126" s="14">
        <v>0</v>
      </c>
      <c r="Q126" s="15">
        <v>0</v>
      </c>
      <c r="R126" s="18">
        <v>0</v>
      </c>
      <c r="S126" s="19">
        <v>0</v>
      </c>
      <c r="T126" s="14">
        <v>0</v>
      </c>
      <c r="U126" s="15">
        <v>0</v>
      </c>
      <c r="V126" s="18">
        <v>0</v>
      </c>
      <c r="W126" s="19">
        <v>0</v>
      </c>
      <c r="X126" s="14">
        <v>0</v>
      </c>
      <c r="Y126" s="15">
        <v>0</v>
      </c>
      <c r="Z126" s="18">
        <v>0</v>
      </c>
      <c r="AA126" s="19">
        <v>0</v>
      </c>
      <c r="AB126" s="35">
        <f t="shared" si="185"/>
        <v>0</v>
      </c>
      <c r="AC126" s="484">
        <f t="shared" si="186"/>
        <v>0</v>
      </c>
      <c r="AD126" s="567">
        <f>C126+AB126-AC126</f>
        <v>0</v>
      </c>
      <c r="AE126" s="463">
        <f>IFERROR(+VLOOKUP(A126,'Base de Datos'!$A$1:$G$96,7,0),0)</f>
        <v>0</v>
      </c>
      <c r="AF126" s="40">
        <f>IFERROR(+VLOOKUP(A126,'Base de Datos'!$A$1:$G$96,6,0),0)</f>
        <v>0</v>
      </c>
      <c r="AG126" s="40">
        <f>IFERROR(+VLOOKUP(A126,'Base de Datos'!$A$1:$H$96,8,0),0)</f>
        <v>0</v>
      </c>
      <c r="AH126" s="40">
        <f t="shared" si="174"/>
        <v>0</v>
      </c>
      <c r="AI126" s="167">
        <f t="shared" si="171"/>
        <v>0</v>
      </c>
      <c r="AJ126" s="158">
        <v>0</v>
      </c>
      <c r="AK126" s="40">
        <f>IFERROR(+VLOOKUP(A126,'Base de Datos'!$A$1:$M$96,10,0),0)</f>
        <v>0</v>
      </c>
      <c r="AL126" s="533">
        <v>0</v>
      </c>
      <c r="AN126" s="217">
        <f>AD126+'[1]PPTO AL 31 DE JULIO  2016'!Z128</f>
        <v>0</v>
      </c>
      <c r="AO126" s="217">
        <f>AE126+'[1]PPTO AL 31 DE JULIO  2016'!AA128</f>
        <v>0</v>
      </c>
      <c r="AP126" s="217">
        <f>AF126+'[1]PPTO AL 31 DE JULIO  2016'!AB128</f>
        <v>0</v>
      </c>
      <c r="AQ126" s="224">
        <f>AI126+'[1]PPTO AL 31 DE JULIO  2016'!AC128</f>
        <v>0</v>
      </c>
      <c r="AR126" s="226" t="e">
        <f t="shared" si="162"/>
        <v>#DIV/0!</v>
      </c>
      <c r="AS126" s="226" t="e">
        <f t="shared" si="163"/>
        <v>#DIV/0!</v>
      </c>
      <c r="AT126" s="523"/>
      <c r="AU126" s="483"/>
      <c r="AV126" s="486">
        <f t="shared" si="111"/>
        <v>0</v>
      </c>
      <c r="AW126" s="486">
        <f t="shared" si="117"/>
        <v>0</v>
      </c>
    </row>
    <row r="127" spans="1:49" s="4" customFormat="1" ht="15.6" x14ac:dyDescent="0.55000000000000004">
      <c r="A127" s="566" t="s">
        <v>696</v>
      </c>
      <c r="B127" s="459" t="s">
        <v>126</v>
      </c>
      <c r="C127" s="568">
        <v>12000000</v>
      </c>
      <c r="D127" s="460">
        <v>0</v>
      </c>
      <c r="E127" s="5"/>
      <c r="F127" s="5"/>
      <c r="G127" s="5"/>
      <c r="H127" s="5"/>
      <c r="I127" s="38">
        <f t="shared" si="118"/>
        <v>12000000</v>
      </c>
      <c r="J127" s="548">
        <v>0</v>
      </c>
      <c r="K127" s="19">
        <v>0</v>
      </c>
      <c r="L127" s="14">
        <v>0</v>
      </c>
      <c r="M127" s="15">
        <v>0</v>
      </c>
      <c r="N127" s="18">
        <v>0</v>
      </c>
      <c r="O127" s="19">
        <v>0</v>
      </c>
      <c r="P127" s="14">
        <v>0</v>
      </c>
      <c r="Q127" s="15">
        <v>0</v>
      </c>
      <c r="R127" s="18">
        <v>0</v>
      </c>
      <c r="S127" s="19">
        <v>0</v>
      </c>
      <c r="T127" s="14">
        <v>0</v>
      </c>
      <c r="U127" s="15">
        <v>0</v>
      </c>
      <c r="V127" s="18">
        <v>0</v>
      </c>
      <c r="W127" s="19">
        <v>0</v>
      </c>
      <c r="X127" s="14">
        <v>0</v>
      </c>
      <c r="Y127" s="15">
        <v>0</v>
      </c>
      <c r="Z127" s="18">
        <v>0</v>
      </c>
      <c r="AA127" s="19">
        <v>0</v>
      </c>
      <c r="AB127" s="35">
        <f t="shared" si="185"/>
        <v>0</v>
      </c>
      <c r="AC127" s="484">
        <f t="shared" si="186"/>
        <v>0</v>
      </c>
      <c r="AD127" s="567">
        <f>C127+AB127-AC127</f>
        <v>12000000</v>
      </c>
      <c r="AE127" s="463">
        <f>IFERROR(+VLOOKUP(A127,'Base de Datos'!$A$1:$G$96,7,0),0)</f>
        <v>0</v>
      </c>
      <c r="AF127" s="40">
        <f>IFERROR(+VLOOKUP(A127,'Base de Datos'!$A$1:$G$96,6,0),0)</f>
        <v>0</v>
      </c>
      <c r="AG127" s="40">
        <f>IFERROR(+VLOOKUP(A127,'Base de Datos'!$A$1:$H$96,8,0),0)</f>
        <v>0</v>
      </c>
      <c r="AH127" s="40">
        <f t="shared" si="174"/>
        <v>12000000</v>
      </c>
      <c r="AI127" s="167">
        <f t="shared" si="171"/>
        <v>12000000</v>
      </c>
      <c r="AJ127" s="158">
        <f t="shared" ref="AJ127:AJ129" si="188">(AD127-AI127)/AD127</f>
        <v>0</v>
      </c>
      <c r="AK127" s="40">
        <f>IFERROR(+VLOOKUP(A127,'Base de Datos'!$A$1:$M$96,10,0),0)</f>
        <v>3000000</v>
      </c>
      <c r="AL127" s="533">
        <f t="shared" ref="AL127:AL129" si="189">AE127/AD127</f>
        <v>0</v>
      </c>
      <c r="AN127" s="217">
        <f>AD127+'[1]PPTO AL 31 DE JULIO  2016'!Z129</f>
        <v>12000000</v>
      </c>
      <c r="AO127" s="217">
        <f>AE127+'[1]PPTO AL 31 DE JULIO  2016'!AA129</f>
        <v>0</v>
      </c>
      <c r="AP127" s="217">
        <f>AF127+'[1]PPTO AL 31 DE JULIO  2016'!AB129</f>
        <v>0</v>
      </c>
      <c r="AQ127" s="224">
        <f>AI127+'[1]PPTO AL 31 DE JULIO  2016'!AC129</f>
        <v>12000000</v>
      </c>
      <c r="AR127" s="226">
        <f t="shared" si="162"/>
        <v>0</v>
      </c>
      <c r="AS127" s="226">
        <f t="shared" si="163"/>
        <v>0</v>
      </c>
      <c r="AT127" s="523"/>
      <c r="AU127" s="483">
        <v>250000</v>
      </c>
      <c r="AV127" s="486">
        <f t="shared" si="111"/>
        <v>11750000</v>
      </c>
      <c r="AW127" s="486">
        <f t="shared" si="117"/>
        <v>11750000</v>
      </c>
    </row>
    <row r="128" spans="1:49" s="4" customFormat="1" ht="22.8" hidden="1" x14ac:dyDescent="0.55000000000000004">
      <c r="A128" s="566">
        <v>20399</v>
      </c>
      <c r="B128" s="459" t="s">
        <v>127</v>
      </c>
      <c r="C128" s="568">
        <v>0</v>
      </c>
      <c r="D128" s="460">
        <v>0</v>
      </c>
      <c r="E128" s="5"/>
      <c r="F128" s="5"/>
      <c r="G128" s="5"/>
      <c r="H128" s="5"/>
      <c r="I128" s="38">
        <f t="shared" si="118"/>
        <v>0</v>
      </c>
      <c r="J128" s="548">
        <v>0</v>
      </c>
      <c r="K128" s="19">
        <v>0</v>
      </c>
      <c r="L128" s="14">
        <v>0</v>
      </c>
      <c r="M128" s="15">
        <v>0</v>
      </c>
      <c r="N128" s="18">
        <v>0</v>
      </c>
      <c r="O128" s="19">
        <v>0</v>
      </c>
      <c r="P128" s="14">
        <v>0</v>
      </c>
      <c r="Q128" s="15">
        <v>0</v>
      </c>
      <c r="R128" s="18">
        <v>0</v>
      </c>
      <c r="S128" s="19">
        <v>0</v>
      </c>
      <c r="T128" s="14">
        <v>0</v>
      </c>
      <c r="U128" s="15">
        <v>0</v>
      </c>
      <c r="V128" s="18">
        <v>0</v>
      </c>
      <c r="W128" s="19">
        <v>0</v>
      </c>
      <c r="X128" s="14">
        <v>0</v>
      </c>
      <c r="Y128" s="15">
        <v>0</v>
      </c>
      <c r="Z128" s="18">
        <v>0</v>
      </c>
      <c r="AA128" s="19">
        <v>0</v>
      </c>
      <c r="AB128" s="35">
        <f>J128+L128+N128+P128+R128+W128</f>
        <v>0</v>
      </c>
      <c r="AC128" s="484">
        <f>K128+M128+O128+Q128+S128+V128</f>
        <v>0</v>
      </c>
      <c r="AD128" s="567">
        <f>C128+AB128-AC128</f>
        <v>0</v>
      </c>
      <c r="AE128" s="463">
        <v>0</v>
      </c>
      <c r="AF128" s="40">
        <v>0</v>
      </c>
      <c r="AG128" s="40">
        <v>0</v>
      </c>
      <c r="AH128" s="40">
        <f t="shared" si="174"/>
        <v>0</v>
      </c>
      <c r="AI128" s="167">
        <f t="shared" si="171"/>
        <v>0</v>
      </c>
      <c r="AJ128" s="158">
        <v>0</v>
      </c>
      <c r="AK128" s="40">
        <v>0</v>
      </c>
      <c r="AL128" s="533">
        <v>0</v>
      </c>
      <c r="AN128" s="217">
        <f>AD128+'[1]PPTO AL 31 DE JULIO  2016'!Z130</f>
        <v>0</v>
      </c>
      <c r="AO128" s="217">
        <f>AE128+'[1]PPTO AL 31 DE JULIO  2016'!AA130</f>
        <v>0</v>
      </c>
      <c r="AP128" s="217">
        <f>AF128+'[1]PPTO AL 31 DE JULIO  2016'!AB130</f>
        <v>0</v>
      </c>
      <c r="AQ128" s="224">
        <f>AI128+'[1]PPTO AL 31 DE JULIO  2016'!AC130</f>
        <v>0</v>
      </c>
      <c r="AR128" s="226" t="e">
        <f t="shared" si="162"/>
        <v>#DIV/0!</v>
      </c>
      <c r="AS128" s="226" t="e">
        <f t="shared" si="163"/>
        <v>#DIV/0!</v>
      </c>
      <c r="AT128" s="523"/>
      <c r="AU128" s="483"/>
      <c r="AV128" s="486">
        <f t="shared" si="111"/>
        <v>0</v>
      </c>
      <c r="AW128" s="486">
        <f t="shared" si="117"/>
        <v>0</v>
      </c>
    </row>
    <row r="129" spans="1:49" s="23" customFormat="1" ht="16.8" x14ac:dyDescent="0.55000000000000004">
      <c r="A129" s="384">
        <v>204</v>
      </c>
      <c r="B129" s="385" t="s">
        <v>128</v>
      </c>
      <c r="C129" s="386">
        <f>SUM(C130:C131)</f>
        <v>10000000</v>
      </c>
      <c r="D129" s="386">
        <f>SUM(D130:D131)</f>
        <v>0</v>
      </c>
      <c r="E129" s="395">
        <f>SUM(E130:E131)</f>
        <v>0</v>
      </c>
      <c r="F129" s="395"/>
      <c r="G129" s="395"/>
      <c r="H129" s="395">
        <f>SUM(H130:H131)</f>
        <v>0</v>
      </c>
      <c r="I129" s="393">
        <f t="shared" si="118"/>
        <v>10000000</v>
      </c>
      <c r="J129" s="388">
        <f>SUM(J130:J131)</f>
        <v>0</v>
      </c>
      <c r="K129" s="389">
        <f t="shared" ref="K129:W129" si="190">SUM(K130:K131)</f>
        <v>0</v>
      </c>
      <c r="L129" s="390">
        <f t="shared" si="190"/>
        <v>0</v>
      </c>
      <c r="M129" s="391">
        <f t="shared" si="190"/>
        <v>0</v>
      </c>
      <c r="N129" s="390">
        <f t="shared" si="190"/>
        <v>0</v>
      </c>
      <c r="O129" s="391">
        <f t="shared" si="190"/>
        <v>0</v>
      </c>
      <c r="P129" s="390">
        <f t="shared" si="190"/>
        <v>0</v>
      </c>
      <c r="Q129" s="391">
        <f t="shared" si="190"/>
        <v>0</v>
      </c>
      <c r="R129" s="390">
        <f t="shared" si="190"/>
        <v>0</v>
      </c>
      <c r="S129" s="391">
        <f t="shared" si="190"/>
        <v>0</v>
      </c>
      <c r="T129" s="390">
        <f>SUM(T130:T131)</f>
        <v>0</v>
      </c>
      <c r="U129" s="391">
        <f>SUM(U130:U131)</f>
        <v>0</v>
      </c>
      <c r="V129" s="390">
        <f t="shared" si="190"/>
        <v>0</v>
      </c>
      <c r="W129" s="391">
        <f t="shared" si="190"/>
        <v>0</v>
      </c>
      <c r="X129" s="390">
        <f t="shared" ref="X129:AA129" si="191">SUM(X130:X131)</f>
        <v>0</v>
      </c>
      <c r="Y129" s="391">
        <f t="shared" si="191"/>
        <v>0</v>
      </c>
      <c r="Z129" s="390">
        <f t="shared" si="191"/>
        <v>0</v>
      </c>
      <c r="AA129" s="391">
        <f t="shared" si="191"/>
        <v>0</v>
      </c>
      <c r="AB129" s="392">
        <f t="shared" ref="AB129:AI129" si="192">SUM(AB130:AB131)</f>
        <v>0</v>
      </c>
      <c r="AC129" s="386">
        <f t="shared" si="192"/>
        <v>0</v>
      </c>
      <c r="AD129" s="393">
        <f t="shared" si="192"/>
        <v>10000000</v>
      </c>
      <c r="AE129" s="458">
        <f t="shared" si="192"/>
        <v>0</v>
      </c>
      <c r="AF129" s="393">
        <f t="shared" si="192"/>
        <v>0</v>
      </c>
      <c r="AG129" s="393">
        <f t="shared" ref="AG129" si="193">SUM(AG130:AG131)</f>
        <v>0</v>
      </c>
      <c r="AH129" s="393">
        <f>+AI129+AG129</f>
        <v>10000000</v>
      </c>
      <c r="AI129" s="393">
        <f t="shared" si="192"/>
        <v>10000000</v>
      </c>
      <c r="AJ129" s="396">
        <f t="shared" si="188"/>
        <v>0</v>
      </c>
      <c r="AK129" s="393">
        <f t="shared" ref="AK129" si="194">SUM(AK130:AK131)</f>
        <v>5322080</v>
      </c>
      <c r="AL129" s="533">
        <f t="shared" si="189"/>
        <v>0</v>
      </c>
      <c r="AN129" s="217">
        <f>AD129+'[1]PPTO AL 31 DE JULIO  2016'!Z131</f>
        <v>16000000</v>
      </c>
      <c r="AO129" s="217">
        <f>AE129+'[1]PPTO AL 31 DE JULIO  2016'!AA131</f>
        <v>60500</v>
      </c>
      <c r="AP129" s="217">
        <f>AF129+'[1]PPTO AL 31 DE JULIO  2016'!AB131</f>
        <v>0</v>
      </c>
      <c r="AQ129" s="224">
        <f>AI129+'[1]PPTO AL 31 DE JULIO  2016'!AC131</f>
        <v>15939500</v>
      </c>
      <c r="AR129" s="226">
        <f t="shared" si="162"/>
        <v>3.7812499999999999E-3</v>
      </c>
      <c r="AS129" s="226">
        <f t="shared" si="163"/>
        <v>3.7812499999999999E-3</v>
      </c>
      <c r="AT129" s="523"/>
      <c r="AU129" s="490">
        <v>500000</v>
      </c>
      <c r="AV129" s="489">
        <f t="shared" si="111"/>
        <v>9500000</v>
      </c>
      <c r="AW129" s="486">
        <f t="shared" si="117"/>
        <v>9500000</v>
      </c>
    </row>
    <row r="130" spans="1:49" s="4" customFormat="1" ht="15.6" x14ac:dyDescent="0.55000000000000004">
      <c r="A130" s="566" t="s">
        <v>540</v>
      </c>
      <c r="B130" s="459" t="s">
        <v>129</v>
      </c>
      <c r="C130" s="568">
        <v>7000000</v>
      </c>
      <c r="D130" s="460">
        <v>0</v>
      </c>
      <c r="E130" s="5"/>
      <c r="F130" s="5"/>
      <c r="G130" s="5"/>
      <c r="H130" s="5"/>
      <c r="I130" s="38">
        <f t="shared" si="118"/>
        <v>7000000</v>
      </c>
      <c r="J130" s="548">
        <v>0</v>
      </c>
      <c r="K130" s="19">
        <v>0</v>
      </c>
      <c r="L130" s="14">
        <v>0</v>
      </c>
      <c r="M130" s="15">
        <v>0</v>
      </c>
      <c r="N130" s="18">
        <v>0</v>
      </c>
      <c r="O130" s="19">
        <v>0</v>
      </c>
      <c r="P130" s="14">
        <v>0</v>
      </c>
      <c r="Q130" s="15">
        <v>0</v>
      </c>
      <c r="R130" s="18">
        <v>0</v>
      </c>
      <c r="S130" s="19"/>
      <c r="T130" s="14">
        <v>0</v>
      </c>
      <c r="U130" s="15">
        <v>0</v>
      </c>
      <c r="V130" s="18">
        <v>0</v>
      </c>
      <c r="W130" s="19">
        <v>0</v>
      </c>
      <c r="X130" s="14">
        <v>0</v>
      </c>
      <c r="Y130" s="15">
        <v>0</v>
      </c>
      <c r="Z130" s="18">
        <v>0</v>
      </c>
      <c r="AA130" s="19">
        <v>0</v>
      </c>
      <c r="AB130" s="35">
        <f t="shared" ref="AB130:AB131" si="195">J130+L130+N130+P130+R130+T130+V130+X130+Z130</f>
        <v>0</v>
      </c>
      <c r="AC130" s="484">
        <f t="shared" ref="AC130:AC131" si="196">K130+M130+O130+Q130+S130+U130+W130+Y130+AA130</f>
        <v>0</v>
      </c>
      <c r="AD130" s="567">
        <f>C130+AB130-AC130</f>
        <v>7000000</v>
      </c>
      <c r="AE130" s="463">
        <f>IFERROR(+VLOOKUP(A130,'Base de Datos'!$A$1:$G$96,7,0),0)</f>
        <v>0</v>
      </c>
      <c r="AF130" s="40">
        <f>IFERROR(+VLOOKUP(A130,'Base de Datos'!$A$1:$G$96,6,0),0)</f>
        <v>0</v>
      </c>
      <c r="AG130" s="40">
        <f>IFERROR(+VLOOKUP(A130,'Base de Datos'!$A$1:$H$96,8,0),0)</f>
        <v>0</v>
      </c>
      <c r="AH130" s="40">
        <f>+AI130+AG130</f>
        <v>7000000</v>
      </c>
      <c r="AI130" s="167">
        <f t="shared" si="171"/>
        <v>7000000</v>
      </c>
      <c r="AJ130" s="158">
        <f t="shared" ref="AJ130:AJ131" si="197">IFERROR(((AD130-AI130)/AD130),0)</f>
        <v>0</v>
      </c>
      <c r="AK130" s="40">
        <f>IFERROR(+VLOOKUP(A130,'Base de Datos'!$A$1:$M$96,10,0),0)</f>
        <v>4572080</v>
      </c>
      <c r="AL130" s="533">
        <f t="shared" ref="AL130:AL131" si="198">IFERROR(+(AE130/AD130),0)</f>
        <v>0</v>
      </c>
      <c r="AN130" s="217">
        <f>AD130+'[1]PPTO AL 31 DE JULIO  2016'!Z132</f>
        <v>7000000</v>
      </c>
      <c r="AO130" s="217">
        <f>AE130+'[1]PPTO AL 31 DE JULIO  2016'!AA132</f>
        <v>0</v>
      </c>
      <c r="AP130" s="217">
        <f>AF130+'[1]PPTO AL 31 DE JULIO  2016'!AB132</f>
        <v>0</v>
      </c>
      <c r="AQ130" s="224">
        <f>AI130+'[1]PPTO AL 31 DE JULIO  2016'!AC132</f>
        <v>7000000</v>
      </c>
      <c r="AR130" s="226">
        <f t="shared" si="162"/>
        <v>0</v>
      </c>
      <c r="AS130" s="226">
        <f t="shared" si="163"/>
        <v>0</v>
      </c>
      <c r="AT130" s="523"/>
      <c r="AU130" s="483"/>
      <c r="AV130" s="486">
        <f t="shared" si="111"/>
        <v>7000000</v>
      </c>
      <c r="AW130" s="486">
        <f t="shared" si="117"/>
        <v>7000000</v>
      </c>
    </row>
    <row r="131" spans="1:49" s="4" customFormat="1" ht="15.6" x14ac:dyDescent="0.55000000000000004">
      <c r="A131" s="566" t="s">
        <v>541</v>
      </c>
      <c r="B131" s="459" t="s">
        <v>130</v>
      </c>
      <c r="C131" s="568">
        <v>3000000</v>
      </c>
      <c r="D131" s="460">
        <v>0</v>
      </c>
      <c r="E131" s="5"/>
      <c r="F131" s="5"/>
      <c r="G131" s="5"/>
      <c r="H131" s="5"/>
      <c r="I131" s="38">
        <f t="shared" si="118"/>
        <v>3000000</v>
      </c>
      <c r="J131" s="548">
        <v>0</v>
      </c>
      <c r="K131" s="19">
        <v>0</v>
      </c>
      <c r="L131" s="14">
        <v>0</v>
      </c>
      <c r="M131" s="15"/>
      <c r="N131" s="18">
        <v>0</v>
      </c>
      <c r="O131" s="19">
        <v>0</v>
      </c>
      <c r="P131" s="14">
        <v>0</v>
      </c>
      <c r="Q131" s="15">
        <v>0</v>
      </c>
      <c r="R131" s="18">
        <v>0</v>
      </c>
      <c r="S131" s="19"/>
      <c r="T131" s="14">
        <v>0</v>
      </c>
      <c r="U131" s="15"/>
      <c r="V131" s="18">
        <v>0</v>
      </c>
      <c r="W131" s="19">
        <v>0</v>
      </c>
      <c r="X131" s="14">
        <v>0</v>
      </c>
      <c r="Y131" s="15">
        <v>0</v>
      </c>
      <c r="Z131" s="18">
        <v>0</v>
      </c>
      <c r="AA131" s="19">
        <v>0</v>
      </c>
      <c r="AB131" s="35">
        <f t="shared" si="195"/>
        <v>0</v>
      </c>
      <c r="AC131" s="484">
        <f t="shared" si="196"/>
        <v>0</v>
      </c>
      <c r="AD131" s="567">
        <f>C131+AB131-AC131</f>
        <v>3000000</v>
      </c>
      <c r="AE131" s="463">
        <f>IFERROR(+VLOOKUP(A131,'Base de Datos'!$A$1:$G$96,7,0),0)</f>
        <v>0</v>
      </c>
      <c r="AF131" s="40">
        <f>IFERROR(+VLOOKUP(A131,'Base de Datos'!$A$1:$G$96,6,0),0)</f>
        <v>0</v>
      </c>
      <c r="AG131" s="40">
        <f>IFERROR(+VLOOKUP(A131,'Base de Datos'!$A$1:$H$96,8,0),0)</f>
        <v>0</v>
      </c>
      <c r="AH131" s="40">
        <f>+AI131+AG131</f>
        <v>3000000</v>
      </c>
      <c r="AI131" s="167">
        <f t="shared" si="171"/>
        <v>3000000</v>
      </c>
      <c r="AJ131" s="158">
        <f t="shared" si="197"/>
        <v>0</v>
      </c>
      <c r="AK131" s="40">
        <f>IFERROR(+VLOOKUP(A131,'Base de Datos'!$A$1:$M$96,10,0),0)</f>
        <v>750000</v>
      </c>
      <c r="AL131" s="533">
        <f t="shared" si="198"/>
        <v>0</v>
      </c>
      <c r="AN131" s="217">
        <f>AD131+'[1]PPTO AL 31 DE JULIO  2016'!Z133</f>
        <v>9000000</v>
      </c>
      <c r="AO131" s="217">
        <f>AE131+'[1]PPTO AL 31 DE JULIO  2016'!AA133</f>
        <v>60500</v>
      </c>
      <c r="AP131" s="217">
        <f>AF131+'[1]PPTO AL 31 DE JULIO  2016'!AB133</f>
        <v>0</v>
      </c>
      <c r="AQ131" s="224">
        <f>AI131+'[1]PPTO AL 31 DE JULIO  2016'!AC133</f>
        <v>8939500</v>
      </c>
      <c r="AR131" s="226">
        <f t="shared" si="162"/>
        <v>6.7222222222222223E-3</v>
      </c>
      <c r="AS131" s="226">
        <f t="shared" si="163"/>
        <v>6.7222222222222223E-3</v>
      </c>
      <c r="AT131" s="523"/>
      <c r="AU131" s="483">
        <v>500000</v>
      </c>
      <c r="AV131" s="486">
        <f t="shared" si="111"/>
        <v>2500000</v>
      </c>
      <c r="AW131" s="486">
        <f t="shared" si="117"/>
        <v>2500000</v>
      </c>
    </row>
    <row r="132" spans="1:49" s="23" customFormat="1" ht="24" hidden="1" x14ac:dyDescent="0.55000000000000004">
      <c r="A132" s="384">
        <v>205</v>
      </c>
      <c r="B132" s="385" t="s">
        <v>131</v>
      </c>
      <c r="C132" s="386">
        <f>SUM(C133:C136)</f>
        <v>0</v>
      </c>
      <c r="D132" s="386">
        <v>0</v>
      </c>
      <c r="E132" s="395">
        <f>SUM(E133:E136)</f>
        <v>0</v>
      </c>
      <c r="F132" s="395"/>
      <c r="G132" s="395"/>
      <c r="H132" s="395">
        <f>SUM(H133:H136)</f>
        <v>0</v>
      </c>
      <c r="I132" s="393">
        <f t="shared" si="118"/>
        <v>0</v>
      </c>
      <c r="J132" s="388">
        <v>0</v>
      </c>
      <c r="K132" s="389">
        <v>0</v>
      </c>
      <c r="L132" s="390">
        <v>0</v>
      </c>
      <c r="M132" s="391">
        <v>0</v>
      </c>
      <c r="N132" s="390">
        <v>0</v>
      </c>
      <c r="O132" s="391">
        <v>0</v>
      </c>
      <c r="P132" s="390">
        <v>0</v>
      </c>
      <c r="Q132" s="391">
        <v>0</v>
      </c>
      <c r="R132" s="390">
        <v>0</v>
      </c>
      <c r="S132" s="391">
        <v>0</v>
      </c>
      <c r="T132" s="390">
        <v>0</v>
      </c>
      <c r="U132" s="391">
        <v>0</v>
      </c>
      <c r="V132" s="390">
        <v>0</v>
      </c>
      <c r="W132" s="391">
        <v>0</v>
      </c>
      <c r="X132" s="390">
        <v>0</v>
      </c>
      <c r="Y132" s="391">
        <v>0</v>
      </c>
      <c r="Z132" s="390">
        <v>0</v>
      </c>
      <c r="AA132" s="391">
        <v>0</v>
      </c>
      <c r="AB132" s="392">
        <v>0</v>
      </c>
      <c r="AC132" s="386">
        <v>0</v>
      </c>
      <c r="AD132" s="393">
        <v>0</v>
      </c>
      <c r="AE132" s="458">
        <v>0</v>
      </c>
      <c r="AF132" s="393">
        <v>0</v>
      </c>
      <c r="AG132" s="393">
        <v>0</v>
      </c>
      <c r="AH132" s="393">
        <f t="shared" si="174"/>
        <v>0</v>
      </c>
      <c r="AI132" s="393">
        <v>0</v>
      </c>
      <c r="AJ132" s="396">
        <v>0</v>
      </c>
      <c r="AK132" s="393">
        <v>0</v>
      </c>
      <c r="AL132" s="533" t="s">
        <v>0</v>
      </c>
      <c r="AN132" s="217">
        <f>AD132+'[1]PPTO AL 31 DE JULIO  2016'!Z134</f>
        <v>0</v>
      </c>
      <c r="AO132" s="217">
        <f>AE132+'[1]PPTO AL 31 DE JULIO  2016'!AA134</f>
        <v>0</v>
      </c>
      <c r="AP132" s="217">
        <f>AF132+'[1]PPTO AL 31 DE JULIO  2016'!AB134</f>
        <v>0</v>
      </c>
      <c r="AQ132" s="224">
        <f>AI132+'[1]PPTO AL 31 DE JULIO  2016'!AC134</f>
        <v>0</v>
      </c>
      <c r="AR132" s="226" t="e">
        <f t="shared" si="162"/>
        <v>#DIV/0!</v>
      </c>
      <c r="AS132" s="226" t="e">
        <f t="shared" si="163"/>
        <v>#DIV/0!</v>
      </c>
      <c r="AT132" s="523"/>
      <c r="AU132" s="490"/>
      <c r="AV132" s="489">
        <f t="shared" si="111"/>
        <v>0</v>
      </c>
      <c r="AW132" s="486">
        <f t="shared" si="117"/>
        <v>0</v>
      </c>
    </row>
    <row r="133" spans="1:49" ht="16.8" hidden="1" x14ac:dyDescent="0.55000000000000004">
      <c r="A133" s="256">
        <v>20501</v>
      </c>
      <c r="B133" s="615" t="s">
        <v>132</v>
      </c>
      <c r="C133" s="460">
        <v>0</v>
      </c>
      <c r="D133" s="460">
        <v>0</v>
      </c>
      <c r="I133" s="38">
        <f t="shared" si="118"/>
        <v>0</v>
      </c>
      <c r="J133" s="461">
        <v>0</v>
      </c>
      <c r="K133" s="21">
        <v>0</v>
      </c>
      <c r="L133" s="14">
        <v>0</v>
      </c>
      <c r="M133" s="15">
        <v>0</v>
      </c>
      <c r="N133" s="18">
        <v>0</v>
      </c>
      <c r="O133" s="19">
        <v>0</v>
      </c>
      <c r="P133" s="14">
        <v>0</v>
      </c>
      <c r="Q133" s="15">
        <v>0</v>
      </c>
      <c r="R133" s="18">
        <v>0</v>
      </c>
      <c r="S133" s="19">
        <v>0</v>
      </c>
      <c r="T133" s="14">
        <v>0</v>
      </c>
      <c r="U133" s="15">
        <v>0</v>
      </c>
      <c r="V133" s="18">
        <v>0</v>
      </c>
      <c r="W133" s="19">
        <v>0</v>
      </c>
      <c r="X133" s="14">
        <v>0</v>
      </c>
      <c r="Y133" s="15">
        <v>0</v>
      </c>
      <c r="Z133" s="18">
        <v>0</v>
      </c>
      <c r="AA133" s="19">
        <v>0</v>
      </c>
      <c r="AB133" s="35">
        <f>J133+L133+N133+P133+R133+W133</f>
        <v>0</v>
      </c>
      <c r="AC133" s="462">
        <f>K133+M133+O133+Q133+S133+V133</f>
        <v>0</v>
      </c>
      <c r="AD133" s="40">
        <f>I133+AB133-AC133</f>
        <v>0</v>
      </c>
      <c r="AE133" s="463">
        <v>0</v>
      </c>
      <c r="AF133" s="40">
        <v>0</v>
      </c>
      <c r="AG133" s="40">
        <v>0</v>
      </c>
      <c r="AH133" s="40">
        <f t="shared" si="174"/>
        <v>0</v>
      </c>
      <c r="AI133" s="167">
        <f t="shared" si="171"/>
        <v>0</v>
      </c>
      <c r="AJ133" s="158">
        <v>0</v>
      </c>
      <c r="AK133" s="40">
        <v>0</v>
      </c>
      <c r="AL133" s="533" t="s">
        <v>0</v>
      </c>
      <c r="AN133" s="217">
        <f>AD133+'[1]PPTO AL 31 DE JULIO  2016'!Z135</f>
        <v>0</v>
      </c>
      <c r="AO133" s="217">
        <f>AE133+'[1]PPTO AL 31 DE JULIO  2016'!AA135</f>
        <v>0</v>
      </c>
      <c r="AP133" s="217">
        <f>AF133+'[1]PPTO AL 31 DE JULIO  2016'!AB135</f>
        <v>0</v>
      </c>
      <c r="AQ133" s="224">
        <f>AI133+'[1]PPTO AL 31 DE JULIO  2016'!AC135</f>
        <v>0</v>
      </c>
      <c r="AR133" s="226" t="e">
        <f t="shared" si="162"/>
        <v>#DIV/0!</v>
      </c>
      <c r="AS133" s="226" t="e">
        <f t="shared" si="163"/>
        <v>#DIV/0!</v>
      </c>
      <c r="AT133" s="523"/>
      <c r="AU133" s="491"/>
      <c r="AV133" s="489">
        <f t="shared" si="111"/>
        <v>0</v>
      </c>
      <c r="AW133" s="486">
        <f t="shared" si="117"/>
        <v>0</v>
      </c>
    </row>
    <row r="134" spans="1:49" ht="16.8" hidden="1" x14ac:dyDescent="0.55000000000000004">
      <c r="A134" s="256">
        <v>20502</v>
      </c>
      <c r="B134" s="615" t="s">
        <v>133</v>
      </c>
      <c r="C134" s="460">
        <v>0</v>
      </c>
      <c r="D134" s="460">
        <v>0</v>
      </c>
      <c r="I134" s="38">
        <f t="shared" si="118"/>
        <v>0</v>
      </c>
      <c r="J134" s="461">
        <v>0</v>
      </c>
      <c r="K134" s="21">
        <v>0</v>
      </c>
      <c r="L134" s="14">
        <v>0</v>
      </c>
      <c r="M134" s="15">
        <v>0</v>
      </c>
      <c r="N134" s="18">
        <v>0</v>
      </c>
      <c r="O134" s="19">
        <v>0</v>
      </c>
      <c r="P134" s="14">
        <v>0</v>
      </c>
      <c r="Q134" s="15">
        <v>0</v>
      </c>
      <c r="R134" s="18">
        <v>0</v>
      </c>
      <c r="S134" s="19">
        <v>0</v>
      </c>
      <c r="T134" s="14">
        <v>0</v>
      </c>
      <c r="U134" s="15">
        <v>0</v>
      </c>
      <c r="V134" s="18">
        <v>0</v>
      </c>
      <c r="W134" s="19">
        <v>0</v>
      </c>
      <c r="X134" s="14">
        <v>0</v>
      </c>
      <c r="Y134" s="15">
        <v>0</v>
      </c>
      <c r="Z134" s="18">
        <v>0</v>
      </c>
      <c r="AA134" s="19">
        <v>0</v>
      </c>
      <c r="AB134" s="35">
        <f>J134+L134+N134+P134+R134+W134</f>
        <v>0</v>
      </c>
      <c r="AC134" s="462">
        <f>K134+M134+O134+Q134+S134+V134</f>
        <v>0</v>
      </c>
      <c r="AD134" s="40">
        <f>I134+AB134-AC134</f>
        <v>0</v>
      </c>
      <c r="AE134" s="463">
        <v>0</v>
      </c>
      <c r="AF134" s="40">
        <v>0</v>
      </c>
      <c r="AG134" s="40">
        <v>0</v>
      </c>
      <c r="AH134" s="40">
        <f t="shared" si="174"/>
        <v>0</v>
      </c>
      <c r="AI134" s="167">
        <f t="shared" si="171"/>
        <v>0</v>
      </c>
      <c r="AJ134" s="158">
        <v>0</v>
      </c>
      <c r="AK134" s="40">
        <v>0</v>
      </c>
      <c r="AL134" s="533" t="s">
        <v>0</v>
      </c>
      <c r="AN134" s="217">
        <f>AD134+'[1]PPTO AL 31 DE JULIO  2016'!Z136</f>
        <v>0</v>
      </c>
      <c r="AO134" s="217">
        <f>AE134+'[1]PPTO AL 31 DE JULIO  2016'!AA136</f>
        <v>0</v>
      </c>
      <c r="AP134" s="217">
        <f>AF134+'[1]PPTO AL 31 DE JULIO  2016'!AB136</f>
        <v>0</v>
      </c>
      <c r="AQ134" s="224">
        <f>AI134+'[1]PPTO AL 31 DE JULIO  2016'!AC136</f>
        <v>0</v>
      </c>
      <c r="AR134" s="226" t="e">
        <f t="shared" si="162"/>
        <v>#DIV/0!</v>
      </c>
      <c r="AS134" s="226" t="e">
        <f t="shared" si="163"/>
        <v>#DIV/0!</v>
      </c>
      <c r="AT134" s="523"/>
      <c r="AU134" s="491"/>
      <c r="AV134" s="489">
        <f t="shared" si="111"/>
        <v>0</v>
      </c>
      <c r="AW134" s="486">
        <f t="shared" si="117"/>
        <v>0</v>
      </c>
    </row>
    <row r="135" spans="1:49" ht="16.8" hidden="1" x14ac:dyDescent="0.55000000000000004">
      <c r="A135" s="256">
        <v>20503</v>
      </c>
      <c r="B135" s="615" t="s">
        <v>134</v>
      </c>
      <c r="C135" s="460">
        <v>0</v>
      </c>
      <c r="D135" s="460">
        <v>0</v>
      </c>
      <c r="I135" s="38">
        <f t="shared" si="118"/>
        <v>0</v>
      </c>
      <c r="J135" s="461">
        <v>0</v>
      </c>
      <c r="K135" s="21">
        <v>0</v>
      </c>
      <c r="L135" s="14">
        <v>0</v>
      </c>
      <c r="M135" s="15">
        <v>0</v>
      </c>
      <c r="N135" s="18">
        <v>0</v>
      </c>
      <c r="O135" s="19">
        <v>0</v>
      </c>
      <c r="P135" s="14">
        <v>0</v>
      </c>
      <c r="Q135" s="15">
        <v>0</v>
      </c>
      <c r="R135" s="18">
        <v>0</v>
      </c>
      <c r="S135" s="19">
        <v>0</v>
      </c>
      <c r="T135" s="14">
        <v>0</v>
      </c>
      <c r="U135" s="15">
        <v>0</v>
      </c>
      <c r="V135" s="18">
        <v>0</v>
      </c>
      <c r="W135" s="19">
        <v>0</v>
      </c>
      <c r="X135" s="14">
        <v>0</v>
      </c>
      <c r="Y135" s="15">
        <v>0</v>
      </c>
      <c r="Z135" s="18">
        <v>0</v>
      </c>
      <c r="AA135" s="19">
        <v>0</v>
      </c>
      <c r="AB135" s="35">
        <f>J135+L135+N135+P135+R135+W135</f>
        <v>0</v>
      </c>
      <c r="AC135" s="462">
        <f>K135+M135+O135+Q135+S135+V135</f>
        <v>0</v>
      </c>
      <c r="AD135" s="40">
        <f>I135+AB135-AC135</f>
        <v>0</v>
      </c>
      <c r="AE135" s="463">
        <v>0</v>
      </c>
      <c r="AF135" s="40">
        <v>0</v>
      </c>
      <c r="AG135" s="40">
        <v>0</v>
      </c>
      <c r="AH135" s="40">
        <f t="shared" si="174"/>
        <v>0</v>
      </c>
      <c r="AI135" s="167">
        <f t="shared" si="171"/>
        <v>0</v>
      </c>
      <c r="AJ135" s="158">
        <v>0</v>
      </c>
      <c r="AK135" s="40">
        <v>0</v>
      </c>
      <c r="AL135" s="533" t="s">
        <v>0</v>
      </c>
      <c r="AN135" s="217">
        <f>AD135+'[1]PPTO AL 31 DE JULIO  2016'!Z137</f>
        <v>0</v>
      </c>
      <c r="AO135" s="217">
        <f>AE135+'[1]PPTO AL 31 DE JULIO  2016'!AA137</f>
        <v>0</v>
      </c>
      <c r="AP135" s="217">
        <f>AF135+'[1]PPTO AL 31 DE JULIO  2016'!AB137</f>
        <v>0</v>
      </c>
      <c r="AQ135" s="224">
        <f>AI135+'[1]PPTO AL 31 DE JULIO  2016'!AC137</f>
        <v>0</v>
      </c>
      <c r="AR135" s="226" t="e">
        <f t="shared" si="162"/>
        <v>#DIV/0!</v>
      </c>
      <c r="AS135" s="226" t="e">
        <f t="shared" si="163"/>
        <v>#DIV/0!</v>
      </c>
      <c r="AT135" s="523"/>
      <c r="AU135" s="491"/>
      <c r="AV135" s="489">
        <f t="shared" si="111"/>
        <v>0</v>
      </c>
      <c r="AW135" s="486">
        <f t="shared" si="117"/>
        <v>0</v>
      </c>
    </row>
    <row r="136" spans="1:49" ht="16.8" hidden="1" x14ac:dyDescent="0.55000000000000004">
      <c r="A136" s="256">
        <v>20599</v>
      </c>
      <c r="B136" s="615" t="s">
        <v>135</v>
      </c>
      <c r="C136" s="460">
        <v>0</v>
      </c>
      <c r="D136" s="460">
        <v>0</v>
      </c>
      <c r="I136" s="38">
        <f t="shared" si="118"/>
        <v>0</v>
      </c>
      <c r="J136" s="461">
        <v>0</v>
      </c>
      <c r="K136" s="21">
        <v>0</v>
      </c>
      <c r="L136" s="14">
        <v>0</v>
      </c>
      <c r="M136" s="15">
        <v>0</v>
      </c>
      <c r="N136" s="18">
        <v>0</v>
      </c>
      <c r="O136" s="19">
        <v>0</v>
      </c>
      <c r="P136" s="14">
        <v>0</v>
      </c>
      <c r="Q136" s="15">
        <v>0</v>
      </c>
      <c r="R136" s="18">
        <v>0</v>
      </c>
      <c r="S136" s="19">
        <v>0</v>
      </c>
      <c r="T136" s="14">
        <v>0</v>
      </c>
      <c r="U136" s="15">
        <v>0</v>
      </c>
      <c r="V136" s="18">
        <v>0</v>
      </c>
      <c r="W136" s="19">
        <v>0</v>
      </c>
      <c r="X136" s="14">
        <v>0</v>
      </c>
      <c r="Y136" s="15">
        <v>0</v>
      </c>
      <c r="Z136" s="18">
        <v>0</v>
      </c>
      <c r="AA136" s="19">
        <v>0</v>
      </c>
      <c r="AB136" s="35">
        <f>J136+L136+N136+P136+R136+W136</f>
        <v>0</v>
      </c>
      <c r="AC136" s="462">
        <f>K136+M136+O136+Q136+S136+V136</f>
        <v>0</v>
      </c>
      <c r="AD136" s="40">
        <f>I136+AB136-AC136</f>
        <v>0</v>
      </c>
      <c r="AE136" s="463">
        <v>0</v>
      </c>
      <c r="AF136" s="40">
        <v>0</v>
      </c>
      <c r="AG136" s="40">
        <v>0</v>
      </c>
      <c r="AH136" s="40">
        <f t="shared" si="174"/>
        <v>0</v>
      </c>
      <c r="AI136" s="167">
        <f t="shared" si="171"/>
        <v>0</v>
      </c>
      <c r="AJ136" s="158">
        <v>0</v>
      </c>
      <c r="AK136" s="40">
        <v>0</v>
      </c>
      <c r="AL136" s="533" t="s">
        <v>0</v>
      </c>
      <c r="AN136" s="217">
        <f>AD136+'[1]PPTO AL 31 DE JULIO  2016'!Z138</f>
        <v>0</v>
      </c>
      <c r="AO136" s="217">
        <f>AE136+'[1]PPTO AL 31 DE JULIO  2016'!AA138</f>
        <v>0</v>
      </c>
      <c r="AP136" s="217">
        <f>AF136+'[1]PPTO AL 31 DE JULIO  2016'!AB138</f>
        <v>0</v>
      </c>
      <c r="AQ136" s="224">
        <f>AI136+'[1]PPTO AL 31 DE JULIO  2016'!AC138</f>
        <v>0</v>
      </c>
      <c r="AR136" s="226" t="e">
        <f t="shared" si="162"/>
        <v>#DIV/0!</v>
      </c>
      <c r="AS136" s="226" t="e">
        <f t="shared" si="163"/>
        <v>#DIV/0!</v>
      </c>
      <c r="AT136" s="523"/>
      <c r="AU136" s="491"/>
      <c r="AV136" s="489">
        <f t="shared" si="111"/>
        <v>0</v>
      </c>
      <c r="AW136" s="486">
        <f t="shared" si="117"/>
        <v>0</v>
      </c>
    </row>
    <row r="137" spans="1:49" s="23" customFormat="1" ht="16.8" x14ac:dyDescent="0.55000000000000004">
      <c r="A137" s="384">
        <v>299</v>
      </c>
      <c r="B137" s="385" t="s">
        <v>136</v>
      </c>
      <c r="C137" s="386">
        <f>SUM(C138:C145)</f>
        <v>48760000</v>
      </c>
      <c r="D137" s="386">
        <f>SUM(D138:D145)</f>
        <v>0</v>
      </c>
      <c r="E137" s="395">
        <f>SUM(E138:E145)</f>
        <v>0</v>
      </c>
      <c r="F137" s="395"/>
      <c r="G137" s="395"/>
      <c r="H137" s="395">
        <f>SUM(H138:H145)</f>
        <v>0</v>
      </c>
      <c r="I137" s="393">
        <f t="shared" si="118"/>
        <v>48760000</v>
      </c>
      <c r="J137" s="388">
        <f>SUM(J138:J145)</f>
        <v>0</v>
      </c>
      <c r="K137" s="389">
        <f t="shared" ref="K137:W137" si="199">SUM(K138:K145)</f>
        <v>0</v>
      </c>
      <c r="L137" s="390">
        <f t="shared" si="199"/>
        <v>0</v>
      </c>
      <c r="M137" s="391">
        <f t="shared" si="199"/>
        <v>0</v>
      </c>
      <c r="N137" s="390">
        <f t="shared" si="199"/>
        <v>0</v>
      </c>
      <c r="O137" s="391">
        <f t="shared" si="199"/>
        <v>0</v>
      </c>
      <c r="P137" s="390">
        <f t="shared" si="199"/>
        <v>0</v>
      </c>
      <c r="Q137" s="391">
        <f t="shared" si="199"/>
        <v>0</v>
      </c>
      <c r="R137" s="390">
        <f t="shared" si="199"/>
        <v>0</v>
      </c>
      <c r="S137" s="391">
        <f t="shared" si="199"/>
        <v>0</v>
      </c>
      <c r="T137" s="390">
        <f>SUM(T138:T145)</f>
        <v>0</v>
      </c>
      <c r="U137" s="391">
        <f>SUM(U138:U145)</f>
        <v>0</v>
      </c>
      <c r="V137" s="390">
        <f t="shared" si="199"/>
        <v>0</v>
      </c>
      <c r="W137" s="391">
        <f t="shared" si="199"/>
        <v>0</v>
      </c>
      <c r="X137" s="390">
        <f t="shared" ref="X137:AA137" si="200">SUM(X138:X145)</f>
        <v>0</v>
      </c>
      <c r="Y137" s="391">
        <f t="shared" si="200"/>
        <v>0</v>
      </c>
      <c r="Z137" s="390">
        <f t="shared" si="200"/>
        <v>0</v>
      </c>
      <c r="AA137" s="391">
        <f t="shared" si="200"/>
        <v>0</v>
      </c>
      <c r="AB137" s="392">
        <f t="shared" ref="AB137:AI137" si="201">SUM(AB138:AB145)</f>
        <v>0</v>
      </c>
      <c r="AC137" s="386">
        <f t="shared" si="201"/>
        <v>0</v>
      </c>
      <c r="AD137" s="393">
        <f t="shared" si="201"/>
        <v>48760000</v>
      </c>
      <c r="AE137" s="458">
        <f t="shared" si="201"/>
        <v>0</v>
      </c>
      <c r="AF137" s="393">
        <f>SUM(AF138:AF145)</f>
        <v>1048836.71</v>
      </c>
      <c r="AG137" s="393">
        <f>SUM(AG138:AG145)</f>
        <v>0</v>
      </c>
      <c r="AH137" s="393">
        <f t="shared" ref="AH137:AH145" si="202">+AI137+AG137</f>
        <v>47711163.289999999</v>
      </c>
      <c r="AI137" s="393">
        <f t="shared" si="201"/>
        <v>47711163.289999999</v>
      </c>
      <c r="AJ137" s="396">
        <f t="shared" ref="AJ137" si="203">(AD137-AI137)/AD137</f>
        <v>2.1510186833470075E-2</v>
      </c>
      <c r="AK137" s="393">
        <f>SUM(AK138:AK145)</f>
        <v>2241163.29</v>
      </c>
      <c r="AL137" s="533">
        <f t="shared" ref="AL137" si="204">AE137/AD137</f>
        <v>0</v>
      </c>
      <c r="AN137" s="217">
        <f>AD137+'[1]PPTO AL 31 DE JULIO  2016'!Z139</f>
        <v>69478000</v>
      </c>
      <c r="AO137" s="217">
        <f>AE137+'[1]PPTO AL 31 DE JULIO  2016'!AA139</f>
        <v>624070</v>
      </c>
      <c r="AP137" s="217">
        <f>AF137+'[1]PPTO AL 31 DE JULIO  2016'!AB139</f>
        <v>9402696.7100000009</v>
      </c>
      <c r="AQ137" s="224">
        <f>AI137+'[1]PPTO AL 31 DE JULIO  2016'!AC139</f>
        <v>59451233.289999999</v>
      </c>
      <c r="AR137" s="226">
        <f t="shared" si="162"/>
        <v>8.9822677682143987E-3</v>
      </c>
      <c r="AS137" s="226">
        <f t="shared" si="163"/>
        <v>0.14431570727424509</v>
      </c>
      <c r="AT137" s="523"/>
      <c r="AU137" s="483">
        <v>6668097.0099999998</v>
      </c>
      <c r="AV137" s="489">
        <f t="shared" si="111"/>
        <v>41043066.280000001</v>
      </c>
      <c r="AW137" s="486">
        <f t="shared" si="117"/>
        <v>41043066.280000001</v>
      </c>
    </row>
    <row r="138" spans="1:49" s="4" customFormat="1" ht="15.6" x14ac:dyDescent="0.55000000000000004">
      <c r="A138" s="566" t="s">
        <v>542</v>
      </c>
      <c r="B138" s="459" t="s">
        <v>137</v>
      </c>
      <c r="C138" s="568">
        <v>750000</v>
      </c>
      <c r="D138" s="460">
        <v>0</v>
      </c>
      <c r="E138" s="5"/>
      <c r="F138" s="5"/>
      <c r="G138" s="5"/>
      <c r="H138" s="5"/>
      <c r="I138" s="38">
        <f t="shared" si="118"/>
        <v>750000</v>
      </c>
      <c r="J138" s="548">
        <v>0</v>
      </c>
      <c r="K138" s="19">
        <v>0</v>
      </c>
      <c r="L138" s="14">
        <v>0</v>
      </c>
      <c r="M138" s="15">
        <v>0</v>
      </c>
      <c r="N138" s="18">
        <v>0</v>
      </c>
      <c r="O138" s="19"/>
      <c r="P138" s="14">
        <v>0</v>
      </c>
      <c r="Q138" s="15">
        <v>0</v>
      </c>
      <c r="R138" s="18">
        <v>0</v>
      </c>
      <c r="S138" s="19"/>
      <c r="T138" s="14">
        <v>0</v>
      </c>
      <c r="U138" s="15"/>
      <c r="V138" s="18">
        <v>0</v>
      </c>
      <c r="W138" s="19">
        <v>0</v>
      </c>
      <c r="X138" s="14">
        <v>0</v>
      </c>
      <c r="Y138" s="15">
        <v>0</v>
      </c>
      <c r="Z138" s="18">
        <v>0</v>
      </c>
      <c r="AA138" s="19">
        <v>0</v>
      </c>
      <c r="AB138" s="698">
        <f t="shared" ref="AB138:AB145" si="205">J138+L138+N138+P138+R138+T138+V138+X138+Z138</f>
        <v>0</v>
      </c>
      <c r="AC138" s="484">
        <f t="shared" ref="AC138:AC145" si="206">K138+M138+O138+Q138+S138+U138+W138+Y138+AA138</f>
        <v>0</v>
      </c>
      <c r="AD138" s="567">
        <f t="shared" ref="AD138:AD145" si="207">C138+AB138-AC138</f>
        <v>750000</v>
      </c>
      <c r="AE138" s="463">
        <f>IFERROR(+VLOOKUP(A138,'Base de Datos'!$A$1:$G$96,7,0),0)</f>
        <v>0</v>
      </c>
      <c r="AF138" s="40">
        <f>IFERROR(+VLOOKUP(A138,'Base de Datos'!$A$1:$G$96,6,0),0)</f>
        <v>0</v>
      </c>
      <c r="AG138" s="40">
        <f>IFERROR(+VLOOKUP(A138,'Base de Datos'!$A$1:$H$96,8,0),0)</f>
        <v>0</v>
      </c>
      <c r="AH138" s="40">
        <f t="shared" si="202"/>
        <v>750000</v>
      </c>
      <c r="AI138" s="167">
        <f t="shared" si="171"/>
        <v>750000</v>
      </c>
      <c r="AJ138" s="158">
        <f t="shared" ref="AJ138:AJ145" si="208">IFERROR(((AD138-AI138)/AD138),0)</f>
        <v>0</v>
      </c>
      <c r="AK138" s="40">
        <f>IFERROR(+VLOOKUP(A138,'Base de Datos'!$A$1:$M$96,10,0),0)</f>
        <v>187500</v>
      </c>
      <c r="AL138" s="533">
        <f t="shared" ref="AL138:AL145" si="209">IFERROR(+(AE138/AD138),0)</f>
        <v>0</v>
      </c>
      <c r="AN138" s="217">
        <f>AD138+'[1]PPTO AL 31 DE JULIO  2016'!Z140</f>
        <v>3950000</v>
      </c>
      <c r="AO138" s="217">
        <f>AE138+'[1]PPTO AL 31 DE JULIO  2016'!AA140</f>
        <v>0</v>
      </c>
      <c r="AP138" s="217">
        <f>AF138+'[1]PPTO AL 31 DE JULIO  2016'!AB140</f>
        <v>0</v>
      </c>
      <c r="AQ138" s="224">
        <f>AI138+'[1]PPTO AL 31 DE JULIO  2016'!AC140</f>
        <v>3950000</v>
      </c>
      <c r="AR138" s="226">
        <f t="shared" si="162"/>
        <v>0</v>
      </c>
      <c r="AS138" s="226">
        <f t="shared" si="163"/>
        <v>0</v>
      </c>
      <c r="AT138" s="523"/>
      <c r="AU138" s="483">
        <v>700000</v>
      </c>
      <c r="AV138" s="486">
        <f t="shared" ref="AV138:AV201" si="210">+AI138-AU138</f>
        <v>50000</v>
      </c>
      <c r="AW138" s="486">
        <f t="shared" ref="AW138:AW201" si="211">+AV138</f>
        <v>50000</v>
      </c>
    </row>
    <row r="139" spans="1:49" s="4" customFormat="1" ht="15.6" hidden="1" x14ac:dyDescent="0.55000000000000004">
      <c r="A139" s="566" t="s">
        <v>608</v>
      </c>
      <c r="B139" s="459" t="s">
        <v>138</v>
      </c>
      <c r="C139" s="568"/>
      <c r="D139" s="460">
        <v>0</v>
      </c>
      <c r="E139" s="5"/>
      <c r="F139" s="5"/>
      <c r="G139" s="5"/>
      <c r="H139" s="5"/>
      <c r="I139" s="38">
        <f t="shared" si="118"/>
        <v>0</v>
      </c>
      <c r="J139" s="548">
        <v>0</v>
      </c>
      <c r="K139" s="19">
        <v>0</v>
      </c>
      <c r="L139" s="14"/>
      <c r="M139" s="15">
        <v>0</v>
      </c>
      <c r="N139" s="18">
        <v>0</v>
      </c>
      <c r="O139" s="19">
        <v>0</v>
      </c>
      <c r="P139" s="14">
        <v>0</v>
      </c>
      <c r="Q139" s="15">
        <v>0</v>
      </c>
      <c r="R139" s="18">
        <v>0</v>
      </c>
      <c r="S139" s="19"/>
      <c r="T139" s="14">
        <v>0</v>
      </c>
      <c r="U139" s="15"/>
      <c r="V139" s="18">
        <v>0</v>
      </c>
      <c r="W139" s="19">
        <v>0</v>
      </c>
      <c r="X139" s="14">
        <v>0</v>
      </c>
      <c r="Y139" s="15">
        <v>0</v>
      </c>
      <c r="Z139" s="18">
        <v>0</v>
      </c>
      <c r="AA139" s="19">
        <v>0</v>
      </c>
      <c r="AB139" s="698">
        <f t="shared" si="205"/>
        <v>0</v>
      </c>
      <c r="AC139" s="484">
        <f t="shared" si="206"/>
        <v>0</v>
      </c>
      <c r="AD139" s="567">
        <f t="shared" si="207"/>
        <v>0</v>
      </c>
      <c r="AE139" s="463">
        <f>IFERROR(+VLOOKUP(A139,'Base de Datos'!$A$1:$G$96,7,0),0)</f>
        <v>0</v>
      </c>
      <c r="AF139" s="40">
        <f>IFERROR(+VLOOKUP(A139,'Base de Datos'!$A$1:$G$96,6,0),0)</f>
        <v>0</v>
      </c>
      <c r="AG139" s="40">
        <f>IFERROR(+VLOOKUP(A139,'Base de Datos'!$A$1:$H$96,8,0),0)</f>
        <v>0</v>
      </c>
      <c r="AH139" s="40">
        <f t="shared" si="202"/>
        <v>0</v>
      </c>
      <c r="AI139" s="167">
        <f t="shared" si="171"/>
        <v>0</v>
      </c>
      <c r="AJ139" s="158">
        <f t="shared" si="208"/>
        <v>0</v>
      </c>
      <c r="AK139" s="40">
        <f>IFERROR(+VLOOKUP(A139,'Base de Datos'!$A$1:$M$96,10,0),0)</f>
        <v>0</v>
      </c>
      <c r="AL139" s="533">
        <f t="shared" si="209"/>
        <v>0</v>
      </c>
      <c r="AN139" s="217">
        <f>AD139+'[1]PPTO AL 31 DE JULIO  2016'!Z141</f>
        <v>4700000</v>
      </c>
      <c r="AO139" s="217">
        <f>AE139+'[1]PPTO AL 31 DE JULIO  2016'!AA141</f>
        <v>0</v>
      </c>
      <c r="AP139" s="217">
        <f>AF139+'[1]PPTO AL 31 DE JULIO  2016'!AB141</f>
        <v>0</v>
      </c>
      <c r="AQ139" s="224">
        <f>AI139+'[1]PPTO AL 31 DE JULIO  2016'!AC141</f>
        <v>4700000</v>
      </c>
      <c r="AR139" s="226">
        <f t="shared" si="162"/>
        <v>0</v>
      </c>
      <c r="AS139" s="226">
        <f t="shared" si="163"/>
        <v>0</v>
      </c>
      <c r="AT139" s="523"/>
      <c r="AU139" s="483"/>
      <c r="AV139" s="486">
        <f t="shared" si="210"/>
        <v>0</v>
      </c>
      <c r="AW139" s="486">
        <f t="shared" si="211"/>
        <v>0</v>
      </c>
    </row>
    <row r="140" spans="1:49" s="4" customFormat="1" ht="15.6" x14ac:dyDescent="0.55000000000000004">
      <c r="A140" s="566" t="s">
        <v>543</v>
      </c>
      <c r="B140" s="459" t="s">
        <v>139</v>
      </c>
      <c r="C140" s="568">
        <v>6750000</v>
      </c>
      <c r="D140" s="460">
        <v>0</v>
      </c>
      <c r="E140" s="5"/>
      <c r="F140" s="5"/>
      <c r="G140" s="5"/>
      <c r="H140" s="5"/>
      <c r="I140" s="38">
        <f t="shared" si="118"/>
        <v>6750000</v>
      </c>
      <c r="J140" s="548">
        <v>0</v>
      </c>
      <c r="K140" s="19">
        <v>0</v>
      </c>
      <c r="L140" s="14">
        <v>0</v>
      </c>
      <c r="M140" s="15">
        <v>0</v>
      </c>
      <c r="N140" s="18">
        <v>0</v>
      </c>
      <c r="O140" s="19"/>
      <c r="P140" s="14">
        <v>0</v>
      </c>
      <c r="Q140" s="15">
        <v>0</v>
      </c>
      <c r="R140" s="18">
        <v>0</v>
      </c>
      <c r="S140" s="19"/>
      <c r="T140" s="14">
        <v>0</v>
      </c>
      <c r="U140" s="15"/>
      <c r="V140" s="18">
        <v>0</v>
      </c>
      <c r="W140" s="19">
        <v>0</v>
      </c>
      <c r="X140" s="14"/>
      <c r="Y140" s="15"/>
      <c r="Z140" s="18"/>
      <c r="AA140" s="19">
        <v>0</v>
      </c>
      <c r="AB140" s="698">
        <f t="shared" si="205"/>
        <v>0</v>
      </c>
      <c r="AC140" s="484">
        <f t="shared" si="206"/>
        <v>0</v>
      </c>
      <c r="AD140" s="567">
        <f t="shared" si="207"/>
        <v>6750000</v>
      </c>
      <c r="AE140" s="463">
        <f>IFERROR(+VLOOKUP(A140,'Base de Datos'!$A$1:$G$96,7,0),0)</f>
        <v>0</v>
      </c>
      <c r="AF140" s="40">
        <f>IFERROR(+VLOOKUP(A140,'Base de Datos'!$A$1:$G$96,6,0),0)</f>
        <v>0</v>
      </c>
      <c r="AG140" s="40">
        <f>IFERROR(+VLOOKUP(A140,'Base de Datos'!$A$1:$H$96,8,0),0)</f>
        <v>0</v>
      </c>
      <c r="AH140" s="40">
        <f t="shared" si="202"/>
        <v>6750000</v>
      </c>
      <c r="AI140" s="167">
        <f t="shared" si="171"/>
        <v>6750000</v>
      </c>
      <c r="AJ140" s="158">
        <f t="shared" si="208"/>
        <v>0</v>
      </c>
      <c r="AK140" s="40">
        <f>IFERROR(+VLOOKUP(A140,'Base de Datos'!$A$1:$M$96,10,0),0)</f>
        <v>1687500</v>
      </c>
      <c r="AL140" s="533">
        <f t="shared" si="209"/>
        <v>0</v>
      </c>
      <c r="AN140" s="217">
        <f>AD140+'[1]PPTO AL 31 DE JULIO  2016'!Z142</f>
        <v>15368000</v>
      </c>
      <c r="AO140" s="217">
        <f>AE140+'[1]PPTO AL 31 DE JULIO  2016'!AA142</f>
        <v>411100</v>
      </c>
      <c r="AP140" s="217">
        <f>AF140+'[1]PPTO AL 31 DE JULIO  2016'!AB142</f>
        <v>7014400</v>
      </c>
      <c r="AQ140" s="224">
        <f>AI140+'[1]PPTO AL 31 DE JULIO  2016'!AC142</f>
        <v>7942500</v>
      </c>
      <c r="AR140" s="226">
        <f t="shared" si="162"/>
        <v>2.6750390421655387E-2</v>
      </c>
      <c r="AS140" s="226">
        <f t="shared" si="163"/>
        <v>0.4831793336803748</v>
      </c>
      <c r="AT140" s="523"/>
      <c r="AU140" s="483">
        <v>2000000</v>
      </c>
      <c r="AV140" s="486">
        <f t="shared" si="210"/>
        <v>4750000</v>
      </c>
      <c r="AW140" s="486">
        <f t="shared" si="211"/>
        <v>4750000</v>
      </c>
    </row>
    <row r="141" spans="1:49" s="4" customFormat="1" ht="15.6" x14ac:dyDescent="0.55000000000000004">
      <c r="A141" s="566" t="s">
        <v>544</v>
      </c>
      <c r="B141" s="459" t="s">
        <v>140</v>
      </c>
      <c r="C141" s="568">
        <v>300000</v>
      </c>
      <c r="D141" s="460">
        <v>0</v>
      </c>
      <c r="E141" s="5"/>
      <c r="F141" s="5"/>
      <c r="G141" s="5"/>
      <c r="H141" s="5"/>
      <c r="I141" s="38">
        <f t="shared" si="118"/>
        <v>300000</v>
      </c>
      <c r="J141" s="548">
        <v>0</v>
      </c>
      <c r="K141" s="19">
        <v>0</v>
      </c>
      <c r="L141" s="14">
        <v>0</v>
      </c>
      <c r="M141" s="15">
        <v>0</v>
      </c>
      <c r="N141" s="18">
        <v>0</v>
      </c>
      <c r="O141" s="19">
        <v>0</v>
      </c>
      <c r="P141" s="14">
        <v>0</v>
      </c>
      <c r="Q141" s="15">
        <v>0</v>
      </c>
      <c r="R141" s="18">
        <v>0</v>
      </c>
      <c r="S141" s="19"/>
      <c r="T141" s="14">
        <v>0</v>
      </c>
      <c r="U141" s="15"/>
      <c r="V141" s="18">
        <v>0</v>
      </c>
      <c r="W141" s="19">
        <v>0</v>
      </c>
      <c r="X141" s="14"/>
      <c r="Y141" s="15"/>
      <c r="Z141" s="18"/>
      <c r="AA141" s="19">
        <v>0</v>
      </c>
      <c r="AB141" s="698">
        <f t="shared" si="205"/>
        <v>0</v>
      </c>
      <c r="AC141" s="484">
        <f t="shared" si="206"/>
        <v>0</v>
      </c>
      <c r="AD141" s="567">
        <f t="shared" si="207"/>
        <v>300000</v>
      </c>
      <c r="AE141" s="463">
        <f>IFERROR(+VLOOKUP(A141,'Base de Datos'!$A$1:$G$96,7,0),0)</f>
        <v>0</v>
      </c>
      <c r="AF141" s="40">
        <f>IFERROR(+VLOOKUP(A141,'Base de Datos'!$A$1:$G$96,6,0),0)</f>
        <v>297755</v>
      </c>
      <c r="AG141" s="40">
        <f>IFERROR(+VLOOKUP(A141,'Base de Datos'!$A$1:$H$96,8,0),0)</f>
        <v>0</v>
      </c>
      <c r="AH141" s="40">
        <f t="shared" si="202"/>
        <v>2245</v>
      </c>
      <c r="AI141" s="167">
        <f t="shared" si="171"/>
        <v>2245</v>
      </c>
      <c r="AJ141" s="158">
        <f t="shared" si="208"/>
        <v>0.99251666666666671</v>
      </c>
      <c r="AK141" s="40">
        <f>IFERROR(+VLOOKUP(A141,'Base de Datos'!$A$1:$M$96,10,0),0)</f>
        <v>2245</v>
      </c>
      <c r="AL141" s="533">
        <f t="shared" si="209"/>
        <v>0</v>
      </c>
      <c r="AN141" s="217">
        <f>AD141+'[1]PPTO AL 31 DE JULIO  2016'!Z143</f>
        <v>2400000</v>
      </c>
      <c r="AO141" s="217">
        <f>AE141+'[1]PPTO AL 31 DE JULIO  2016'!AA143</f>
        <v>0</v>
      </c>
      <c r="AP141" s="217">
        <f>AF141+'[1]PPTO AL 31 DE JULIO  2016'!AB143</f>
        <v>297755</v>
      </c>
      <c r="AQ141" s="224">
        <f>AI141+'[1]PPTO AL 31 DE JULIO  2016'!AC143</f>
        <v>2102245</v>
      </c>
      <c r="AR141" s="226">
        <f t="shared" si="162"/>
        <v>0</v>
      </c>
      <c r="AS141" s="226">
        <f t="shared" si="163"/>
        <v>0.12406458333333334</v>
      </c>
      <c r="AT141" s="523"/>
      <c r="AU141" s="483"/>
      <c r="AV141" s="486">
        <f t="shared" si="210"/>
        <v>2245</v>
      </c>
      <c r="AW141" s="486">
        <f t="shared" si="211"/>
        <v>2245</v>
      </c>
    </row>
    <row r="142" spans="1:49" s="4" customFormat="1" ht="15.6" x14ac:dyDescent="0.55000000000000004">
      <c r="A142" s="566" t="s">
        <v>545</v>
      </c>
      <c r="B142" s="459" t="s">
        <v>141</v>
      </c>
      <c r="C142" s="568">
        <v>4460000</v>
      </c>
      <c r="D142" s="460">
        <v>0</v>
      </c>
      <c r="E142" s="5"/>
      <c r="F142" s="5"/>
      <c r="G142" s="5"/>
      <c r="H142" s="5"/>
      <c r="I142" s="38">
        <f t="shared" ref="I142:I206" si="212">SUM(C142:D142)</f>
        <v>4460000</v>
      </c>
      <c r="J142" s="548">
        <v>0</v>
      </c>
      <c r="K142" s="19"/>
      <c r="L142" s="14">
        <v>0</v>
      </c>
      <c r="M142" s="15">
        <v>0</v>
      </c>
      <c r="N142" s="18">
        <v>0</v>
      </c>
      <c r="O142" s="19">
        <v>0</v>
      </c>
      <c r="P142" s="14">
        <v>0</v>
      </c>
      <c r="Q142" s="15">
        <v>0</v>
      </c>
      <c r="R142" s="18"/>
      <c r="S142" s="19"/>
      <c r="T142" s="14">
        <v>0</v>
      </c>
      <c r="U142" s="15"/>
      <c r="V142" s="18">
        <v>0</v>
      </c>
      <c r="W142" s="19">
        <v>0</v>
      </c>
      <c r="X142" s="14"/>
      <c r="Y142" s="15"/>
      <c r="Z142" s="18"/>
      <c r="AA142" s="19">
        <v>0</v>
      </c>
      <c r="AB142" s="698">
        <f t="shared" si="205"/>
        <v>0</v>
      </c>
      <c r="AC142" s="484">
        <f t="shared" si="206"/>
        <v>0</v>
      </c>
      <c r="AD142" s="567">
        <f t="shared" si="207"/>
        <v>4460000</v>
      </c>
      <c r="AE142" s="463">
        <f>IFERROR(+VLOOKUP(A142,'Base de Datos'!$A$1:$G$96,7,0),0)</f>
        <v>0</v>
      </c>
      <c r="AF142" s="40">
        <f>IFERROR(+VLOOKUP(A142,'Base de Datos'!$A$1:$G$96,6,0),0)</f>
        <v>751081.71</v>
      </c>
      <c r="AG142" s="40">
        <f>IFERROR(+VLOOKUP(A142,'Base de Datos'!$A$1:$H$96,8,0),0)</f>
        <v>0</v>
      </c>
      <c r="AH142" s="40">
        <f t="shared" si="202"/>
        <v>3708918.29</v>
      </c>
      <c r="AI142" s="167">
        <f t="shared" si="171"/>
        <v>3708918.29</v>
      </c>
      <c r="AJ142" s="158">
        <f t="shared" si="208"/>
        <v>0.16840397085201794</v>
      </c>
      <c r="AK142" s="40">
        <f>IFERROR(+VLOOKUP(A142,'Base de Datos'!$A$1:$M$96,10,0),0)</f>
        <v>363918.29</v>
      </c>
      <c r="AL142" s="533">
        <f t="shared" si="209"/>
        <v>0</v>
      </c>
      <c r="AN142" s="217">
        <f>AD142+'[1]PPTO AL 31 DE JULIO  2016'!Z144</f>
        <v>5460000</v>
      </c>
      <c r="AO142" s="217">
        <f>AE142+'[1]PPTO AL 31 DE JULIO  2016'!AA144</f>
        <v>194000</v>
      </c>
      <c r="AP142" s="217">
        <f>AF142+'[1]PPTO AL 31 DE JULIO  2016'!AB144</f>
        <v>1156906.71</v>
      </c>
      <c r="AQ142" s="224">
        <f>AI142+'[1]PPTO AL 31 DE JULIO  2016'!AC144</f>
        <v>4109093.29</v>
      </c>
      <c r="AR142" s="226">
        <f t="shared" si="162"/>
        <v>3.553113553113553E-2</v>
      </c>
      <c r="AS142" s="226">
        <f t="shared" si="163"/>
        <v>0.24741881135531135</v>
      </c>
      <c r="AT142" s="523"/>
      <c r="AU142" s="483">
        <v>1668097.01</v>
      </c>
      <c r="AV142" s="486">
        <f t="shared" si="210"/>
        <v>2040821.28</v>
      </c>
      <c r="AW142" s="486">
        <f t="shared" si="211"/>
        <v>2040821.28</v>
      </c>
    </row>
    <row r="143" spans="1:49" s="4" customFormat="1" ht="15.6" hidden="1" x14ac:dyDescent="0.55000000000000004">
      <c r="A143" s="566" t="s">
        <v>546</v>
      </c>
      <c r="B143" s="459" t="s">
        <v>142</v>
      </c>
      <c r="C143" s="568"/>
      <c r="D143" s="460">
        <v>0</v>
      </c>
      <c r="E143" s="5"/>
      <c r="F143" s="5"/>
      <c r="G143" s="5"/>
      <c r="H143" s="5"/>
      <c r="I143" s="38">
        <f t="shared" si="212"/>
        <v>0</v>
      </c>
      <c r="J143" s="548">
        <v>0</v>
      </c>
      <c r="K143" s="19">
        <v>0</v>
      </c>
      <c r="L143" s="14">
        <v>0</v>
      </c>
      <c r="M143" s="15">
        <v>0</v>
      </c>
      <c r="N143" s="18">
        <v>0</v>
      </c>
      <c r="O143" s="19">
        <v>0</v>
      </c>
      <c r="P143" s="14">
        <v>0</v>
      </c>
      <c r="Q143" s="15">
        <v>0</v>
      </c>
      <c r="R143" s="18">
        <v>0</v>
      </c>
      <c r="S143" s="19"/>
      <c r="T143" s="14">
        <v>0</v>
      </c>
      <c r="U143" s="15"/>
      <c r="V143" s="18">
        <v>0</v>
      </c>
      <c r="W143" s="19"/>
      <c r="X143" s="14"/>
      <c r="Y143" s="15"/>
      <c r="Z143" s="18"/>
      <c r="AA143" s="19"/>
      <c r="AB143" s="698">
        <f t="shared" si="205"/>
        <v>0</v>
      </c>
      <c r="AC143" s="484">
        <f t="shared" si="206"/>
        <v>0</v>
      </c>
      <c r="AD143" s="567">
        <f t="shared" si="207"/>
        <v>0</v>
      </c>
      <c r="AE143" s="463">
        <f>IFERROR(+VLOOKUP(A143,'Base de Datos'!$A$1:$G$96,7,0),0)</f>
        <v>0</v>
      </c>
      <c r="AF143" s="40">
        <f>IFERROR(+VLOOKUP(A143,'Base de Datos'!$A$1:$G$96,6,0),0)</f>
        <v>0</v>
      </c>
      <c r="AG143" s="40">
        <f>IFERROR(+VLOOKUP(A143,'Base de Datos'!$A$1:$H$96,8,0),0)</f>
        <v>0</v>
      </c>
      <c r="AH143" s="40">
        <f t="shared" si="202"/>
        <v>0</v>
      </c>
      <c r="AI143" s="167">
        <f t="shared" si="171"/>
        <v>0</v>
      </c>
      <c r="AJ143" s="158">
        <f t="shared" si="208"/>
        <v>0</v>
      </c>
      <c r="AK143" s="40">
        <f>IFERROR(+VLOOKUP(A143,'Base de Datos'!$A$1:$M$96,10,0),0)</f>
        <v>0</v>
      </c>
      <c r="AL143" s="533">
        <f t="shared" si="209"/>
        <v>0</v>
      </c>
      <c r="AN143" s="217">
        <f>AD143+'[1]PPTO AL 31 DE JULIO  2016'!Z145</f>
        <v>0</v>
      </c>
      <c r="AO143" s="217">
        <f>AE143+'[1]PPTO AL 31 DE JULIO  2016'!AA145</f>
        <v>0</v>
      </c>
      <c r="AP143" s="217">
        <f>AF143+'[1]PPTO AL 31 DE JULIO  2016'!AB145</f>
        <v>0</v>
      </c>
      <c r="AQ143" s="224">
        <f>AI143+'[1]PPTO AL 31 DE JULIO  2016'!AC145</f>
        <v>0</v>
      </c>
      <c r="AR143" s="226" t="e">
        <f t="shared" si="162"/>
        <v>#DIV/0!</v>
      </c>
      <c r="AS143" s="226" t="e">
        <f t="shared" si="163"/>
        <v>#DIV/0!</v>
      </c>
      <c r="AT143" s="523"/>
      <c r="AU143" s="483"/>
      <c r="AV143" s="486">
        <f t="shared" si="210"/>
        <v>0</v>
      </c>
      <c r="AW143" s="486">
        <f t="shared" si="211"/>
        <v>0</v>
      </c>
    </row>
    <row r="144" spans="1:49" s="4" customFormat="1" ht="15.6" hidden="1" x14ac:dyDescent="0.55000000000000004">
      <c r="A144" s="566" t="s">
        <v>547</v>
      </c>
      <c r="B144" s="459" t="s">
        <v>143</v>
      </c>
      <c r="C144" s="568"/>
      <c r="D144" s="460">
        <v>0</v>
      </c>
      <c r="E144" s="5"/>
      <c r="F144" s="5"/>
      <c r="G144" s="5"/>
      <c r="H144" s="5"/>
      <c r="I144" s="38">
        <f t="shared" si="212"/>
        <v>0</v>
      </c>
      <c r="J144" s="548">
        <v>0</v>
      </c>
      <c r="K144" s="19">
        <v>0</v>
      </c>
      <c r="L144" s="14">
        <v>0</v>
      </c>
      <c r="M144" s="15">
        <v>0</v>
      </c>
      <c r="N144" s="18">
        <v>0</v>
      </c>
      <c r="O144" s="19">
        <v>0</v>
      </c>
      <c r="P144" s="14">
        <v>0</v>
      </c>
      <c r="Q144" s="15">
        <v>0</v>
      </c>
      <c r="R144" s="18">
        <v>0</v>
      </c>
      <c r="S144" s="19"/>
      <c r="T144" s="14">
        <v>0</v>
      </c>
      <c r="U144" s="15"/>
      <c r="V144" s="18">
        <v>0</v>
      </c>
      <c r="W144" s="19">
        <v>0</v>
      </c>
      <c r="X144" s="14"/>
      <c r="Y144" s="15"/>
      <c r="Z144" s="18"/>
      <c r="AA144" s="19">
        <v>0</v>
      </c>
      <c r="AB144" s="698">
        <f t="shared" si="205"/>
        <v>0</v>
      </c>
      <c r="AC144" s="484">
        <f t="shared" si="206"/>
        <v>0</v>
      </c>
      <c r="AD144" s="567">
        <f t="shared" si="207"/>
        <v>0</v>
      </c>
      <c r="AE144" s="463">
        <f>IFERROR(+VLOOKUP(A144,'Base de Datos'!$A$1:$G$96,7,0),0)</f>
        <v>0</v>
      </c>
      <c r="AF144" s="40">
        <f>IFERROR(+VLOOKUP(A144,'Base de Datos'!$A$1:$G$96,6,0),0)</f>
        <v>0</v>
      </c>
      <c r="AG144" s="40">
        <f>IFERROR(+VLOOKUP(A144,'Base de Datos'!$A$1:$H$96,8,0),0)</f>
        <v>0</v>
      </c>
      <c r="AH144" s="40">
        <f t="shared" si="202"/>
        <v>0</v>
      </c>
      <c r="AI144" s="167">
        <f t="shared" si="171"/>
        <v>0</v>
      </c>
      <c r="AJ144" s="158">
        <f t="shared" si="208"/>
        <v>0</v>
      </c>
      <c r="AK144" s="40">
        <f>IFERROR(+VLOOKUP(A144,'Base de Datos'!$A$1:$M$96,10,0),0)</f>
        <v>0</v>
      </c>
      <c r="AL144" s="533">
        <f t="shared" si="209"/>
        <v>0</v>
      </c>
      <c r="AN144" s="217">
        <f>AD144+'[1]PPTO AL 31 DE JULIO  2016'!Z146</f>
        <v>1000000</v>
      </c>
      <c r="AO144" s="217">
        <f>AE144+'[1]PPTO AL 31 DE JULIO  2016'!AA146</f>
        <v>0</v>
      </c>
      <c r="AP144" s="217">
        <f>AF144+'[1]PPTO AL 31 DE JULIO  2016'!AB146</f>
        <v>933635</v>
      </c>
      <c r="AQ144" s="224">
        <f>AI144+'[1]PPTO AL 31 DE JULIO  2016'!AC146</f>
        <v>66365</v>
      </c>
      <c r="AR144" s="226">
        <f t="shared" si="162"/>
        <v>0</v>
      </c>
      <c r="AS144" s="226">
        <f t="shared" si="163"/>
        <v>0.93363499999999999</v>
      </c>
      <c r="AT144" s="523"/>
      <c r="AU144" s="483">
        <v>1300000</v>
      </c>
      <c r="AV144" s="486">
        <f t="shared" si="210"/>
        <v>-1300000</v>
      </c>
      <c r="AW144" s="486">
        <f t="shared" si="211"/>
        <v>-1300000</v>
      </c>
    </row>
    <row r="145" spans="1:49" s="4" customFormat="1" ht="15.6" x14ac:dyDescent="0.55000000000000004">
      <c r="A145" s="566" t="s">
        <v>548</v>
      </c>
      <c r="B145" s="459" t="s">
        <v>144</v>
      </c>
      <c r="C145" s="568">
        <v>36500000</v>
      </c>
      <c r="D145" s="460">
        <v>0</v>
      </c>
      <c r="E145" s="5"/>
      <c r="F145" s="5"/>
      <c r="G145" s="5"/>
      <c r="H145" s="5"/>
      <c r="I145" s="38">
        <f t="shared" si="212"/>
        <v>36500000</v>
      </c>
      <c r="J145" s="548">
        <v>0</v>
      </c>
      <c r="K145" s="19">
        <v>0</v>
      </c>
      <c r="L145" s="14">
        <v>0</v>
      </c>
      <c r="M145" s="15">
        <v>0</v>
      </c>
      <c r="N145" s="18">
        <v>0</v>
      </c>
      <c r="O145" s="19">
        <v>0</v>
      </c>
      <c r="P145" s="14">
        <v>0</v>
      </c>
      <c r="Q145" s="15">
        <v>0</v>
      </c>
      <c r="R145" s="18">
        <v>0</v>
      </c>
      <c r="S145" s="19"/>
      <c r="T145" s="14"/>
      <c r="U145" s="15">
        <v>0</v>
      </c>
      <c r="V145" s="18">
        <v>0</v>
      </c>
      <c r="W145" s="19">
        <v>0</v>
      </c>
      <c r="X145" s="14"/>
      <c r="Y145" s="15"/>
      <c r="Z145" s="18"/>
      <c r="AA145" s="19">
        <v>0</v>
      </c>
      <c r="AB145" s="698">
        <f t="shared" si="205"/>
        <v>0</v>
      </c>
      <c r="AC145" s="484">
        <f t="shared" si="206"/>
        <v>0</v>
      </c>
      <c r="AD145" s="567">
        <f t="shared" si="207"/>
        <v>36500000</v>
      </c>
      <c r="AE145" s="463">
        <f>IFERROR(+VLOOKUP(A145,'Base de Datos'!$A$1:$G$96,7,0),0)</f>
        <v>0</v>
      </c>
      <c r="AF145" s="40">
        <f>IFERROR(+VLOOKUP(A145,'Base de Datos'!$A$1:$G$96,6,0),0)</f>
        <v>0</v>
      </c>
      <c r="AG145" s="40">
        <f>IFERROR(+VLOOKUP(A145,'Base de Datos'!$A$1:$H$96,8,0),0)</f>
        <v>0</v>
      </c>
      <c r="AH145" s="40">
        <f t="shared" si="202"/>
        <v>36500000</v>
      </c>
      <c r="AI145" s="167">
        <f t="shared" si="171"/>
        <v>36500000</v>
      </c>
      <c r="AJ145" s="158">
        <f t="shared" si="208"/>
        <v>0</v>
      </c>
      <c r="AK145" s="40">
        <f>IFERROR(+VLOOKUP(A145,'Base de Datos'!$A$1:$M$96,10,0),0)</f>
        <v>0</v>
      </c>
      <c r="AL145" s="533">
        <f t="shared" si="209"/>
        <v>0</v>
      </c>
      <c r="AN145" s="217">
        <f>AD145+'[1]PPTO AL 31 DE JULIO  2016'!Z147</f>
        <v>36600000</v>
      </c>
      <c r="AO145" s="217">
        <f>AE145+'[1]PPTO AL 31 DE JULIO  2016'!AA147</f>
        <v>18970</v>
      </c>
      <c r="AP145" s="217">
        <f>AF145+'[1]PPTO AL 31 DE JULIO  2016'!AB147</f>
        <v>0</v>
      </c>
      <c r="AQ145" s="224">
        <f>AI145+'[1]PPTO AL 31 DE JULIO  2016'!AC147</f>
        <v>36581030</v>
      </c>
      <c r="AR145" s="226">
        <f t="shared" si="162"/>
        <v>5.1830601092896179E-4</v>
      </c>
      <c r="AS145" s="226">
        <f t="shared" si="163"/>
        <v>5.1830601092896179E-4</v>
      </c>
      <c r="AT145" s="523"/>
      <c r="AU145" s="483">
        <v>1000000</v>
      </c>
      <c r="AV145" s="486">
        <f t="shared" si="210"/>
        <v>35500000</v>
      </c>
      <c r="AW145" s="486">
        <f t="shared" si="211"/>
        <v>35500000</v>
      </c>
    </row>
    <row r="146" spans="1:49" s="31" customFormat="1" ht="16.8" hidden="1" x14ac:dyDescent="0.55000000000000004">
      <c r="A146" s="255">
        <v>3</v>
      </c>
      <c r="B146" s="179" t="s">
        <v>145</v>
      </c>
      <c r="C146" s="456">
        <f>+C147+C152+C161+C164</f>
        <v>0</v>
      </c>
      <c r="D146" s="457">
        <f>+D147+D152+D161+D164</f>
        <v>0</v>
      </c>
      <c r="E146" s="180">
        <f>+E147+E152+E161+E164</f>
        <v>0</v>
      </c>
      <c r="F146" s="180"/>
      <c r="G146" s="180"/>
      <c r="H146" s="180">
        <f>+H147+H152+H161+H164</f>
        <v>0</v>
      </c>
      <c r="I146" s="174">
        <f t="shared" si="212"/>
        <v>0</v>
      </c>
      <c r="J146" s="181">
        <f>+J147+J152+J161+J164</f>
        <v>0</v>
      </c>
      <c r="K146" s="181">
        <f t="shared" ref="K146:W146" si="213">+K147+K152+K161+K164</f>
        <v>0</v>
      </c>
      <c r="L146" s="176">
        <f t="shared" si="213"/>
        <v>0</v>
      </c>
      <c r="M146" s="175">
        <f t="shared" si="213"/>
        <v>0</v>
      </c>
      <c r="N146" s="176">
        <f t="shared" si="213"/>
        <v>0</v>
      </c>
      <c r="O146" s="175">
        <f t="shared" si="213"/>
        <v>0</v>
      </c>
      <c r="P146" s="176">
        <f t="shared" si="213"/>
        <v>0</v>
      </c>
      <c r="Q146" s="175">
        <f t="shared" si="213"/>
        <v>0</v>
      </c>
      <c r="R146" s="176">
        <f t="shared" si="213"/>
        <v>0</v>
      </c>
      <c r="S146" s="175">
        <f t="shared" si="213"/>
        <v>0</v>
      </c>
      <c r="T146" s="176">
        <f>+T147+T152+T161+T164</f>
        <v>0</v>
      </c>
      <c r="U146" s="175">
        <f>+U147+U152+U161+U164</f>
        <v>0</v>
      </c>
      <c r="V146" s="176">
        <f t="shared" si="213"/>
        <v>0</v>
      </c>
      <c r="W146" s="175">
        <f t="shared" si="213"/>
        <v>0</v>
      </c>
      <c r="X146" s="176">
        <f t="shared" ref="X146:AA146" si="214">+X147+X152+X161+X164</f>
        <v>0</v>
      </c>
      <c r="Y146" s="175">
        <f t="shared" si="214"/>
        <v>0</v>
      </c>
      <c r="Z146" s="176">
        <f t="shared" si="214"/>
        <v>0</v>
      </c>
      <c r="AA146" s="175">
        <f t="shared" si="214"/>
        <v>0</v>
      </c>
      <c r="AB146" s="177">
        <f t="shared" ref="AB146:AB191" si="215">J146+L146+N146+P146+R146+V146+T146</f>
        <v>0</v>
      </c>
      <c r="AC146" s="457">
        <f t="shared" ref="AC146:AI146" si="216">+AC147+AC152+AC161+AC164</f>
        <v>0</v>
      </c>
      <c r="AD146" s="174">
        <f t="shared" si="216"/>
        <v>0</v>
      </c>
      <c r="AE146" s="456">
        <f t="shared" si="216"/>
        <v>0</v>
      </c>
      <c r="AF146" s="174">
        <f t="shared" si="216"/>
        <v>0</v>
      </c>
      <c r="AG146" s="174">
        <f t="shared" ref="AG146" si="217">+AG147+AG152+AG161+AG164</f>
        <v>0</v>
      </c>
      <c r="AH146" s="174"/>
      <c r="AI146" s="174">
        <f t="shared" si="216"/>
        <v>0</v>
      </c>
      <c r="AJ146" s="354" t="s">
        <v>0</v>
      </c>
      <c r="AK146" s="174">
        <f t="shared" ref="AK146" si="218">+AK147+AK152+AK161+AK164</f>
        <v>0</v>
      </c>
      <c r="AL146" s="533" t="s">
        <v>0</v>
      </c>
      <c r="AN146" s="174">
        <f>AD146+'[1]PPTO AL 31 DE JULIO  2016'!Z148</f>
        <v>0</v>
      </c>
      <c r="AO146" s="174">
        <f>AE146+'[1]PPTO AL 31 DE JULIO  2016'!AA148</f>
        <v>0</v>
      </c>
      <c r="AP146" s="174">
        <f>AF146+'[1]PPTO AL 31 DE JULIO  2016'!AB148</f>
        <v>0</v>
      </c>
      <c r="AQ146" s="225">
        <f>AI146+'[1]PPTO AL 31 DE JULIO  2016'!AC148</f>
        <v>0</v>
      </c>
      <c r="AR146" s="226" t="e">
        <f t="shared" si="162"/>
        <v>#DIV/0!</v>
      </c>
      <c r="AS146" s="226" t="e">
        <f t="shared" si="163"/>
        <v>#DIV/0!</v>
      </c>
      <c r="AT146" s="523"/>
      <c r="AU146" s="483"/>
      <c r="AV146" s="489">
        <f t="shared" si="210"/>
        <v>0</v>
      </c>
      <c r="AW146" s="486">
        <f t="shared" si="211"/>
        <v>0</v>
      </c>
    </row>
    <row r="147" spans="1:49" s="23" customFormat="1" ht="16.8" hidden="1" x14ac:dyDescent="0.55000000000000004">
      <c r="A147" s="384">
        <v>301</v>
      </c>
      <c r="B147" s="385" t="s">
        <v>146</v>
      </c>
      <c r="C147" s="386">
        <f>SUM(C148:C151)</f>
        <v>0</v>
      </c>
      <c r="D147" s="386">
        <f>SUM(D148:D151)</f>
        <v>0</v>
      </c>
      <c r="E147" s="395">
        <f>SUM(E148:E151)</f>
        <v>0</v>
      </c>
      <c r="F147" s="395"/>
      <c r="G147" s="395"/>
      <c r="H147" s="395">
        <f>SUM(H148:H151)</f>
        <v>0</v>
      </c>
      <c r="I147" s="393">
        <f t="shared" si="212"/>
        <v>0</v>
      </c>
      <c r="J147" s="388">
        <f>SUM(J148:J151)</f>
        <v>0</v>
      </c>
      <c r="K147" s="389">
        <f t="shared" ref="K147:W147" si="219">SUM(K148:K151)</f>
        <v>0</v>
      </c>
      <c r="L147" s="390">
        <f t="shared" si="219"/>
        <v>0</v>
      </c>
      <c r="M147" s="391">
        <f t="shared" si="219"/>
        <v>0</v>
      </c>
      <c r="N147" s="390">
        <f t="shared" si="219"/>
        <v>0</v>
      </c>
      <c r="O147" s="391">
        <f t="shared" si="219"/>
        <v>0</v>
      </c>
      <c r="P147" s="390">
        <f t="shared" si="219"/>
        <v>0</v>
      </c>
      <c r="Q147" s="391">
        <f t="shared" si="219"/>
        <v>0</v>
      </c>
      <c r="R147" s="390">
        <f t="shared" si="219"/>
        <v>0</v>
      </c>
      <c r="S147" s="391">
        <f t="shared" si="219"/>
        <v>0</v>
      </c>
      <c r="T147" s="390">
        <f>SUM(T148:T151)</f>
        <v>0</v>
      </c>
      <c r="U147" s="391">
        <f>SUM(U148:U151)</f>
        <v>0</v>
      </c>
      <c r="V147" s="390">
        <f t="shared" si="219"/>
        <v>0</v>
      </c>
      <c r="W147" s="391">
        <f t="shared" si="219"/>
        <v>0</v>
      </c>
      <c r="X147" s="390">
        <f t="shared" ref="X147:AA147" si="220">SUM(X148:X151)</f>
        <v>0</v>
      </c>
      <c r="Y147" s="391">
        <f t="shared" si="220"/>
        <v>0</v>
      </c>
      <c r="Z147" s="390">
        <f t="shared" si="220"/>
        <v>0</v>
      </c>
      <c r="AA147" s="391">
        <f t="shared" si="220"/>
        <v>0</v>
      </c>
      <c r="AB147" s="392">
        <f t="shared" si="215"/>
        <v>0</v>
      </c>
      <c r="AC147" s="386">
        <f>SUM(AC148:AC151)</f>
        <v>0</v>
      </c>
      <c r="AD147" s="393">
        <f t="shared" ref="AD147:AD169" si="221">SUM(J147:K147)</f>
        <v>0</v>
      </c>
      <c r="AE147" s="458">
        <f>SUM(AE148:AE151)</f>
        <v>0</v>
      </c>
      <c r="AF147" s="393">
        <f>SUM(AF148:AF151)</f>
        <v>0</v>
      </c>
      <c r="AG147" s="393">
        <f>SUM(AG148:AG151)</f>
        <v>0</v>
      </c>
      <c r="AH147" s="393"/>
      <c r="AI147" s="393">
        <f>SUM(AI148:AI151)</f>
        <v>0</v>
      </c>
      <c r="AJ147" s="396" t="e">
        <f t="shared" ref="AJ147:AJ169" si="222">AI147/AD147</f>
        <v>#DIV/0!</v>
      </c>
      <c r="AK147" s="393">
        <f>SUM(AK148:AK151)</f>
        <v>0</v>
      </c>
      <c r="AL147" s="533" t="e">
        <f t="shared" ref="AL147:AL169" si="223">AK147/AF147</f>
        <v>#DIV/0!</v>
      </c>
      <c r="AN147" s="217">
        <f>AD147+'[1]PPTO AL 31 DE JULIO  2016'!Z149</f>
        <v>0</v>
      </c>
      <c r="AO147" s="217">
        <f>AE147+'[1]PPTO AL 31 DE JULIO  2016'!AA149</f>
        <v>0</v>
      </c>
      <c r="AP147" s="217">
        <f>AF147+'[1]PPTO AL 31 DE JULIO  2016'!AB149</f>
        <v>0</v>
      </c>
      <c r="AQ147" s="224">
        <f>AI147+'[1]PPTO AL 31 DE JULIO  2016'!AC149</f>
        <v>0</v>
      </c>
      <c r="AR147" s="226" t="e">
        <f t="shared" si="162"/>
        <v>#DIV/0!</v>
      </c>
      <c r="AS147" s="226" t="e">
        <f t="shared" si="163"/>
        <v>#DIV/0!</v>
      </c>
      <c r="AT147" s="523"/>
      <c r="AU147" s="490"/>
      <c r="AV147" s="489">
        <f t="shared" si="210"/>
        <v>0</v>
      </c>
      <c r="AW147" s="486">
        <f t="shared" si="211"/>
        <v>0</v>
      </c>
    </row>
    <row r="148" spans="1:49" s="4" customFormat="1" ht="15.6" hidden="1" x14ac:dyDescent="0.55000000000000004">
      <c r="A148" s="566">
        <v>30101</v>
      </c>
      <c r="B148" s="459" t="s">
        <v>147</v>
      </c>
      <c r="C148" s="568">
        <v>0</v>
      </c>
      <c r="D148" s="460">
        <v>0</v>
      </c>
      <c r="E148" s="5"/>
      <c r="F148" s="5"/>
      <c r="G148" s="5"/>
      <c r="H148" s="5"/>
      <c r="I148" s="38">
        <f t="shared" si="212"/>
        <v>0</v>
      </c>
      <c r="J148" s="548">
        <v>0</v>
      </c>
      <c r="K148" s="19">
        <v>0</v>
      </c>
      <c r="L148" s="14">
        <v>0</v>
      </c>
      <c r="M148" s="15">
        <v>0</v>
      </c>
      <c r="N148" s="18">
        <v>0</v>
      </c>
      <c r="O148" s="19">
        <v>0</v>
      </c>
      <c r="P148" s="14">
        <v>0</v>
      </c>
      <c r="Q148" s="15">
        <v>0</v>
      </c>
      <c r="R148" s="18">
        <v>0</v>
      </c>
      <c r="S148" s="19">
        <v>0</v>
      </c>
      <c r="T148" s="14">
        <v>0</v>
      </c>
      <c r="U148" s="15">
        <v>0</v>
      </c>
      <c r="V148" s="18">
        <v>0</v>
      </c>
      <c r="W148" s="19">
        <v>0</v>
      </c>
      <c r="X148" s="14">
        <v>0</v>
      </c>
      <c r="Y148" s="15">
        <v>0</v>
      </c>
      <c r="Z148" s="18">
        <v>0</v>
      </c>
      <c r="AA148" s="19">
        <v>0</v>
      </c>
      <c r="AB148" s="35">
        <f t="shared" si="215"/>
        <v>0</v>
      </c>
      <c r="AC148" s="484">
        <v>0</v>
      </c>
      <c r="AD148" s="567">
        <f t="shared" si="221"/>
        <v>0</v>
      </c>
      <c r="AE148" s="463">
        <v>0</v>
      </c>
      <c r="AF148" s="40">
        <v>0</v>
      </c>
      <c r="AG148" s="40">
        <v>0</v>
      </c>
      <c r="AH148" s="40"/>
      <c r="AI148" s="167">
        <v>0</v>
      </c>
      <c r="AJ148" s="158" t="e">
        <f t="shared" si="222"/>
        <v>#DIV/0!</v>
      </c>
      <c r="AK148" s="40">
        <v>0</v>
      </c>
      <c r="AL148" s="533" t="e">
        <f t="shared" si="223"/>
        <v>#DIV/0!</v>
      </c>
      <c r="AN148" s="217">
        <f>AD148+'[1]PPTO AL 31 DE JULIO  2016'!Z150</f>
        <v>0</v>
      </c>
      <c r="AO148" s="217">
        <f>AE148+'[1]PPTO AL 31 DE JULIO  2016'!AA150</f>
        <v>0</v>
      </c>
      <c r="AP148" s="217">
        <f>AF148+'[1]PPTO AL 31 DE JULIO  2016'!AB150</f>
        <v>0</v>
      </c>
      <c r="AQ148" s="224">
        <f>AI148+'[1]PPTO AL 31 DE JULIO  2016'!AC150</f>
        <v>0</v>
      </c>
      <c r="AR148" s="226" t="e">
        <f t="shared" si="162"/>
        <v>#DIV/0!</v>
      </c>
      <c r="AS148" s="226" t="e">
        <f t="shared" si="163"/>
        <v>#DIV/0!</v>
      </c>
      <c r="AT148" s="523"/>
      <c r="AU148" s="483"/>
      <c r="AV148" s="486">
        <f t="shared" si="210"/>
        <v>0</v>
      </c>
      <c r="AW148" s="486">
        <f t="shared" si="211"/>
        <v>0</v>
      </c>
    </row>
    <row r="149" spans="1:49" s="4" customFormat="1" ht="15.6" hidden="1" x14ac:dyDescent="0.55000000000000004">
      <c r="A149" s="566">
        <v>30102</v>
      </c>
      <c r="B149" s="459" t="s">
        <v>148</v>
      </c>
      <c r="C149" s="568">
        <v>0</v>
      </c>
      <c r="D149" s="460">
        <v>0</v>
      </c>
      <c r="E149" s="5"/>
      <c r="F149" s="5"/>
      <c r="G149" s="5"/>
      <c r="H149" s="5"/>
      <c r="I149" s="38">
        <f t="shared" si="212"/>
        <v>0</v>
      </c>
      <c r="J149" s="548">
        <v>0</v>
      </c>
      <c r="K149" s="19">
        <v>0</v>
      </c>
      <c r="L149" s="14">
        <v>0</v>
      </c>
      <c r="M149" s="15">
        <v>0</v>
      </c>
      <c r="N149" s="18">
        <v>0</v>
      </c>
      <c r="O149" s="19">
        <v>0</v>
      </c>
      <c r="P149" s="14">
        <v>0</v>
      </c>
      <c r="Q149" s="15">
        <v>0</v>
      </c>
      <c r="R149" s="18">
        <v>0</v>
      </c>
      <c r="S149" s="19">
        <v>0</v>
      </c>
      <c r="T149" s="14">
        <v>0</v>
      </c>
      <c r="U149" s="15">
        <v>0</v>
      </c>
      <c r="V149" s="18">
        <v>0</v>
      </c>
      <c r="W149" s="19">
        <v>0</v>
      </c>
      <c r="X149" s="14">
        <v>0</v>
      </c>
      <c r="Y149" s="15">
        <v>0</v>
      </c>
      <c r="Z149" s="18">
        <v>0</v>
      </c>
      <c r="AA149" s="19">
        <v>0</v>
      </c>
      <c r="AB149" s="35">
        <f t="shared" si="215"/>
        <v>0</v>
      </c>
      <c r="AC149" s="484">
        <v>0</v>
      </c>
      <c r="AD149" s="567">
        <f t="shared" si="221"/>
        <v>0</v>
      </c>
      <c r="AE149" s="463">
        <v>0</v>
      </c>
      <c r="AF149" s="40">
        <v>0</v>
      </c>
      <c r="AG149" s="40">
        <v>0</v>
      </c>
      <c r="AH149" s="40"/>
      <c r="AI149" s="167">
        <v>0</v>
      </c>
      <c r="AJ149" s="158" t="e">
        <f t="shared" si="222"/>
        <v>#DIV/0!</v>
      </c>
      <c r="AK149" s="40">
        <v>0</v>
      </c>
      <c r="AL149" s="533" t="e">
        <f t="shared" si="223"/>
        <v>#DIV/0!</v>
      </c>
      <c r="AN149" s="217">
        <f>AD149+'[1]PPTO AL 31 DE JULIO  2016'!Z151</f>
        <v>0</v>
      </c>
      <c r="AO149" s="217">
        <f>AE149+'[1]PPTO AL 31 DE JULIO  2016'!AA151</f>
        <v>0</v>
      </c>
      <c r="AP149" s="217">
        <f>AF149+'[1]PPTO AL 31 DE JULIO  2016'!AB151</f>
        <v>0</v>
      </c>
      <c r="AQ149" s="224">
        <f>AI149+'[1]PPTO AL 31 DE JULIO  2016'!AC151</f>
        <v>0</v>
      </c>
      <c r="AR149" s="226" t="e">
        <f t="shared" si="162"/>
        <v>#DIV/0!</v>
      </c>
      <c r="AS149" s="226" t="e">
        <f t="shared" si="163"/>
        <v>#DIV/0!</v>
      </c>
      <c r="AT149" s="523"/>
      <c r="AU149" s="483"/>
      <c r="AV149" s="486">
        <f t="shared" si="210"/>
        <v>0</v>
      </c>
      <c r="AW149" s="486">
        <f t="shared" si="211"/>
        <v>0</v>
      </c>
    </row>
    <row r="150" spans="1:49" s="4" customFormat="1" ht="15.6" hidden="1" x14ac:dyDescent="0.55000000000000004">
      <c r="A150" s="566">
        <v>30103</v>
      </c>
      <c r="B150" s="459" t="s">
        <v>149</v>
      </c>
      <c r="C150" s="568">
        <v>0</v>
      </c>
      <c r="D150" s="460">
        <v>0</v>
      </c>
      <c r="E150" s="5"/>
      <c r="F150" s="5"/>
      <c r="G150" s="5"/>
      <c r="H150" s="5"/>
      <c r="I150" s="38">
        <f t="shared" si="212"/>
        <v>0</v>
      </c>
      <c r="J150" s="548">
        <v>0</v>
      </c>
      <c r="K150" s="19">
        <v>0</v>
      </c>
      <c r="L150" s="14">
        <v>0</v>
      </c>
      <c r="M150" s="15">
        <v>0</v>
      </c>
      <c r="N150" s="18">
        <v>0</v>
      </c>
      <c r="O150" s="19">
        <v>0</v>
      </c>
      <c r="P150" s="14">
        <v>0</v>
      </c>
      <c r="Q150" s="15">
        <v>0</v>
      </c>
      <c r="R150" s="18">
        <v>0</v>
      </c>
      <c r="S150" s="19">
        <v>0</v>
      </c>
      <c r="T150" s="14">
        <v>0</v>
      </c>
      <c r="U150" s="15">
        <v>0</v>
      </c>
      <c r="V150" s="18">
        <v>0</v>
      </c>
      <c r="W150" s="19">
        <v>0</v>
      </c>
      <c r="X150" s="14">
        <v>0</v>
      </c>
      <c r="Y150" s="15">
        <v>0</v>
      </c>
      <c r="Z150" s="18">
        <v>0</v>
      </c>
      <c r="AA150" s="19">
        <v>0</v>
      </c>
      <c r="AB150" s="35">
        <f t="shared" si="215"/>
        <v>0</v>
      </c>
      <c r="AC150" s="484">
        <v>0</v>
      </c>
      <c r="AD150" s="567">
        <f t="shared" si="221"/>
        <v>0</v>
      </c>
      <c r="AE150" s="463">
        <v>0</v>
      </c>
      <c r="AF150" s="40">
        <v>0</v>
      </c>
      <c r="AG150" s="40">
        <v>0</v>
      </c>
      <c r="AH150" s="40"/>
      <c r="AI150" s="167">
        <v>0</v>
      </c>
      <c r="AJ150" s="158" t="e">
        <f t="shared" si="222"/>
        <v>#DIV/0!</v>
      </c>
      <c r="AK150" s="40">
        <v>0</v>
      </c>
      <c r="AL150" s="533" t="e">
        <f t="shared" si="223"/>
        <v>#DIV/0!</v>
      </c>
      <c r="AN150" s="217">
        <f>AD150+'[1]PPTO AL 31 DE JULIO  2016'!Z152</f>
        <v>0</v>
      </c>
      <c r="AO150" s="217">
        <f>AE150+'[1]PPTO AL 31 DE JULIO  2016'!AA152</f>
        <v>0</v>
      </c>
      <c r="AP150" s="217">
        <f>AF150+'[1]PPTO AL 31 DE JULIO  2016'!AB152</f>
        <v>0</v>
      </c>
      <c r="AQ150" s="224">
        <f>AI150+'[1]PPTO AL 31 DE JULIO  2016'!AC152</f>
        <v>0</v>
      </c>
      <c r="AR150" s="226" t="e">
        <f t="shared" si="162"/>
        <v>#DIV/0!</v>
      </c>
      <c r="AS150" s="226" t="e">
        <f t="shared" si="163"/>
        <v>#DIV/0!</v>
      </c>
      <c r="AT150" s="523"/>
      <c r="AU150" s="483"/>
      <c r="AV150" s="486">
        <f t="shared" si="210"/>
        <v>0</v>
      </c>
      <c r="AW150" s="486">
        <f t="shared" si="211"/>
        <v>0</v>
      </c>
    </row>
    <row r="151" spans="1:49" s="4" customFormat="1" ht="15.6" hidden="1" x14ac:dyDescent="0.55000000000000004">
      <c r="A151" s="566">
        <v>30104</v>
      </c>
      <c r="B151" s="459" t="s">
        <v>150</v>
      </c>
      <c r="C151" s="568">
        <v>0</v>
      </c>
      <c r="D151" s="460">
        <v>0</v>
      </c>
      <c r="E151" s="5"/>
      <c r="F151" s="5"/>
      <c r="G151" s="5"/>
      <c r="H151" s="5"/>
      <c r="I151" s="38">
        <f t="shared" si="212"/>
        <v>0</v>
      </c>
      <c r="J151" s="548">
        <v>0</v>
      </c>
      <c r="K151" s="19">
        <v>0</v>
      </c>
      <c r="L151" s="14">
        <v>0</v>
      </c>
      <c r="M151" s="15">
        <v>0</v>
      </c>
      <c r="N151" s="18">
        <v>0</v>
      </c>
      <c r="O151" s="19">
        <v>0</v>
      </c>
      <c r="P151" s="14">
        <v>0</v>
      </c>
      <c r="Q151" s="15">
        <v>0</v>
      </c>
      <c r="R151" s="18">
        <v>0</v>
      </c>
      <c r="S151" s="19">
        <v>0</v>
      </c>
      <c r="T151" s="14">
        <v>0</v>
      </c>
      <c r="U151" s="15">
        <v>0</v>
      </c>
      <c r="V151" s="18">
        <v>0</v>
      </c>
      <c r="W151" s="19">
        <v>0</v>
      </c>
      <c r="X151" s="14">
        <v>0</v>
      </c>
      <c r="Y151" s="15">
        <v>0</v>
      </c>
      <c r="Z151" s="18">
        <v>0</v>
      </c>
      <c r="AA151" s="19">
        <v>0</v>
      </c>
      <c r="AB151" s="35">
        <f t="shared" si="215"/>
        <v>0</v>
      </c>
      <c r="AC151" s="484">
        <v>0</v>
      </c>
      <c r="AD151" s="567">
        <f t="shared" si="221"/>
        <v>0</v>
      </c>
      <c r="AE151" s="463">
        <v>0</v>
      </c>
      <c r="AF151" s="40">
        <v>0</v>
      </c>
      <c r="AG151" s="40">
        <v>0</v>
      </c>
      <c r="AH151" s="40"/>
      <c r="AI151" s="167">
        <v>0</v>
      </c>
      <c r="AJ151" s="158" t="e">
        <f t="shared" si="222"/>
        <v>#DIV/0!</v>
      </c>
      <c r="AK151" s="40">
        <v>0</v>
      </c>
      <c r="AL151" s="533" t="e">
        <f t="shared" si="223"/>
        <v>#DIV/0!</v>
      </c>
      <c r="AN151" s="217">
        <f>AD151+'[1]PPTO AL 31 DE JULIO  2016'!Z153</f>
        <v>0</v>
      </c>
      <c r="AO151" s="217">
        <f>AE151+'[1]PPTO AL 31 DE JULIO  2016'!AA153</f>
        <v>0</v>
      </c>
      <c r="AP151" s="217">
        <f>AF151+'[1]PPTO AL 31 DE JULIO  2016'!AB153</f>
        <v>0</v>
      </c>
      <c r="AQ151" s="224">
        <f>AI151+'[1]PPTO AL 31 DE JULIO  2016'!AC153</f>
        <v>0</v>
      </c>
      <c r="AR151" s="226" t="e">
        <f t="shared" si="162"/>
        <v>#DIV/0!</v>
      </c>
      <c r="AS151" s="226" t="e">
        <f t="shared" si="163"/>
        <v>#DIV/0!</v>
      </c>
      <c r="AT151" s="523"/>
      <c r="AU151" s="483"/>
      <c r="AV151" s="486">
        <f t="shared" si="210"/>
        <v>0</v>
      </c>
      <c r="AW151" s="486">
        <f t="shared" si="211"/>
        <v>0</v>
      </c>
    </row>
    <row r="152" spans="1:49" ht="16.8" hidden="1" x14ac:dyDescent="0.55000000000000004">
      <c r="A152" s="255">
        <v>302</v>
      </c>
      <c r="B152" s="179" t="s">
        <v>151</v>
      </c>
      <c r="C152" s="182">
        <f>SUM(C153:C160)</f>
        <v>0</v>
      </c>
      <c r="D152" s="182">
        <f>SUM(D153:D160)</f>
        <v>0</v>
      </c>
      <c r="E152" s="180">
        <f>SUM(E153:E160)</f>
        <v>0</v>
      </c>
      <c r="F152" s="180"/>
      <c r="G152" s="180"/>
      <c r="H152" s="180">
        <f>SUM(H153:H160)</f>
        <v>0</v>
      </c>
      <c r="I152" s="183">
        <f t="shared" si="212"/>
        <v>0</v>
      </c>
      <c r="J152" s="184">
        <f>SUM(J153:J160)</f>
        <v>0</v>
      </c>
      <c r="K152" s="185">
        <f t="shared" ref="K152:W152" si="224">SUM(K153:K160)</f>
        <v>0</v>
      </c>
      <c r="L152" s="186">
        <f t="shared" si="224"/>
        <v>0</v>
      </c>
      <c r="M152" s="187">
        <f t="shared" si="224"/>
        <v>0</v>
      </c>
      <c r="N152" s="186">
        <f t="shared" si="224"/>
        <v>0</v>
      </c>
      <c r="O152" s="187">
        <f t="shared" si="224"/>
        <v>0</v>
      </c>
      <c r="P152" s="186">
        <f t="shared" si="224"/>
        <v>0</v>
      </c>
      <c r="Q152" s="187">
        <f t="shared" si="224"/>
        <v>0</v>
      </c>
      <c r="R152" s="186">
        <f t="shared" si="224"/>
        <v>0</v>
      </c>
      <c r="S152" s="187">
        <f t="shared" si="224"/>
        <v>0</v>
      </c>
      <c r="T152" s="186">
        <f>SUM(T153:T160)</f>
        <v>0</v>
      </c>
      <c r="U152" s="187">
        <f>SUM(U153:U160)</f>
        <v>0</v>
      </c>
      <c r="V152" s="186">
        <f t="shared" si="224"/>
        <v>0</v>
      </c>
      <c r="W152" s="187">
        <f t="shared" si="224"/>
        <v>0</v>
      </c>
      <c r="X152" s="186">
        <f t="shared" ref="X152:AA152" si="225">SUM(X153:X160)</f>
        <v>0</v>
      </c>
      <c r="Y152" s="187">
        <f t="shared" si="225"/>
        <v>0</v>
      </c>
      <c r="Z152" s="186">
        <f t="shared" si="225"/>
        <v>0</v>
      </c>
      <c r="AA152" s="187">
        <f t="shared" si="225"/>
        <v>0</v>
      </c>
      <c r="AB152" s="35">
        <f t="shared" si="215"/>
        <v>0</v>
      </c>
      <c r="AC152" s="484">
        <f>SUM(AC153:AC160)</f>
        <v>0</v>
      </c>
      <c r="AD152" s="183">
        <f t="shared" si="221"/>
        <v>0</v>
      </c>
      <c r="AE152" s="474">
        <f>SUM(AE153:AE160)</f>
        <v>0</v>
      </c>
      <c r="AF152" s="189">
        <f>SUM(AF153:AF160)</f>
        <v>0</v>
      </c>
      <c r="AG152" s="189">
        <f>SUM(AG153:AG160)</f>
        <v>0</v>
      </c>
      <c r="AH152" s="189"/>
      <c r="AI152" s="189">
        <f>SUM(AI153:AI160)</f>
        <v>0</v>
      </c>
      <c r="AJ152" s="354" t="e">
        <f t="shared" si="222"/>
        <v>#DIV/0!</v>
      </c>
      <c r="AK152" s="189">
        <f>SUM(AK153:AK160)</f>
        <v>0</v>
      </c>
      <c r="AL152" s="533" t="e">
        <f t="shared" si="223"/>
        <v>#DIV/0!</v>
      </c>
      <c r="AN152" s="217">
        <f>AD152+'[1]PPTO AL 31 DE JULIO  2016'!Z154</f>
        <v>0</v>
      </c>
      <c r="AO152" s="217">
        <f>AE152+'[1]PPTO AL 31 DE JULIO  2016'!AA154</f>
        <v>0</v>
      </c>
      <c r="AP152" s="217">
        <f>AF152+'[1]PPTO AL 31 DE JULIO  2016'!AB154</f>
        <v>0</v>
      </c>
      <c r="AQ152" s="224">
        <f>AI152+'[1]PPTO AL 31 DE JULIO  2016'!AC154</f>
        <v>0</v>
      </c>
      <c r="AR152" s="226" t="e">
        <f t="shared" si="162"/>
        <v>#DIV/0!</v>
      </c>
      <c r="AS152" s="226" t="e">
        <f t="shared" si="163"/>
        <v>#DIV/0!</v>
      </c>
      <c r="AT152" s="523"/>
      <c r="AU152" s="491"/>
      <c r="AV152" s="489">
        <f t="shared" si="210"/>
        <v>0</v>
      </c>
      <c r="AW152" s="486">
        <f t="shared" si="211"/>
        <v>0</v>
      </c>
    </row>
    <row r="153" spans="1:49" s="4" customFormat="1" ht="15.6" hidden="1" x14ac:dyDescent="0.55000000000000004">
      <c r="A153" s="566">
        <v>30201</v>
      </c>
      <c r="B153" s="459" t="s">
        <v>152</v>
      </c>
      <c r="C153" s="568">
        <v>0</v>
      </c>
      <c r="D153" s="460">
        <v>0</v>
      </c>
      <c r="E153" s="5"/>
      <c r="F153" s="5"/>
      <c r="G153" s="5"/>
      <c r="H153" s="5"/>
      <c r="I153" s="38">
        <f t="shared" si="212"/>
        <v>0</v>
      </c>
      <c r="J153" s="548">
        <v>0</v>
      </c>
      <c r="K153" s="19">
        <v>0</v>
      </c>
      <c r="L153" s="14">
        <v>0</v>
      </c>
      <c r="M153" s="15">
        <v>0</v>
      </c>
      <c r="N153" s="18">
        <v>0</v>
      </c>
      <c r="O153" s="19">
        <v>0</v>
      </c>
      <c r="P153" s="14">
        <v>0</v>
      </c>
      <c r="Q153" s="15">
        <v>0</v>
      </c>
      <c r="R153" s="18">
        <v>0</v>
      </c>
      <c r="S153" s="19">
        <v>0</v>
      </c>
      <c r="T153" s="14">
        <v>0</v>
      </c>
      <c r="U153" s="15">
        <v>0</v>
      </c>
      <c r="V153" s="18">
        <v>0</v>
      </c>
      <c r="W153" s="19">
        <v>0</v>
      </c>
      <c r="X153" s="14">
        <v>0</v>
      </c>
      <c r="Y153" s="15">
        <v>0</v>
      </c>
      <c r="Z153" s="18">
        <v>0</v>
      </c>
      <c r="AA153" s="19">
        <v>0</v>
      </c>
      <c r="AB153" s="35">
        <f t="shared" si="215"/>
        <v>0</v>
      </c>
      <c r="AC153" s="484">
        <v>0</v>
      </c>
      <c r="AD153" s="567">
        <f t="shared" si="221"/>
        <v>0</v>
      </c>
      <c r="AE153" s="463">
        <v>0</v>
      </c>
      <c r="AF153" s="40">
        <v>0</v>
      </c>
      <c r="AG153" s="40">
        <v>0</v>
      </c>
      <c r="AH153" s="40"/>
      <c r="AI153" s="167">
        <v>0</v>
      </c>
      <c r="AJ153" s="158" t="e">
        <f t="shared" si="222"/>
        <v>#DIV/0!</v>
      </c>
      <c r="AK153" s="40">
        <v>0</v>
      </c>
      <c r="AL153" s="533" t="e">
        <f t="shared" si="223"/>
        <v>#DIV/0!</v>
      </c>
      <c r="AN153" s="217">
        <f>AD153+'[1]PPTO AL 31 DE JULIO  2016'!Z155</f>
        <v>0</v>
      </c>
      <c r="AO153" s="217">
        <f>AE153+'[1]PPTO AL 31 DE JULIO  2016'!AA155</f>
        <v>0</v>
      </c>
      <c r="AP153" s="217">
        <f>AF153+'[1]PPTO AL 31 DE JULIO  2016'!AB155</f>
        <v>0</v>
      </c>
      <c r="AQ153" s="224">
        <f>AI153+'[1]PPTO AL 31 DE JULIO  2016'!AC155</f>
        <v>0</v>
      </c>
      <c r="AR153" s="226" t="e">
        <f t="shared" si="162"/>
        <v>#DIV/0!</v>
      </c>
      <c r="AS153" s="226" t="e">
        <f t="shared" si="163"/>
        <v>#DIV/0!</v>
      </c>
      <c r="AT153" s="523"/>
      <c r="AU153" s="483"/>
      <c r="AV153" s="486">
        <f t="shared" si="210"/>
        <v>0</v>
      </c>
      <c r="AW153" s="486">
        <f t="shared" si="211"/>
        <v>0</v>
      </c>
    </row>
    <row r="154" spans="1:49" s="4" customFormat="1" ht="15.6" hidden="1" x14ac:dyDescent="0.55000000000000004">
      <c r="A154" s="566">
        <v>30202</v>
      </c>
      <c r="B154" s="459" t="s">
        <v>153</v>
      </c>
      <c r="C154" s="568">
        <v>0</v>
      </c>
      <c r="D154" s="460">
        <v>0</v>
      </c>
      <c r="E154" s="5"/>
      <c r="F154" s="5"/>
      <c r="G154" s="5"/>
      <c r="H154" s="5"/>
      <c r="I154" s="38">
        <f t="shared" si="212"/>
        <v>0</v>
      </c>
      <c r="J154" s="548">
        <v>0</v>
      </c>
      <c r="K154" s="19">
        <v>0</v>
      </c>
      <c r="L154" s="14">
        <v>0</v>
      </c>
      <c r="M154" s="15">
        <v>0</v>
      </c>
      <c r="N154" s="18">
        <v>0</v>
      </c>
      <c r="O154" s="19">
        <v>0</v>
      </c>
      <c r="P154" s="14">
        <v>0</v>
      </c>
      <c r="Q154" s="15">
        <v>0</v>
      </c>
      <c r="R154" s="18">
        <v>0</v>
      </c>
      <c r="S154" s="19">
        <v>0</v>
      </c>
      <c r="T154" s="14">
        <v>0</v>
      </c>
      <c r="U154" s="15">
        <v>0</v>
      </c>
      <c r="V154" s="18">
        <v>0</v>
      </c>
      <c r="W154" s="19">
        <v>0</v>
      </c>
      <c r="X154" s="14">
        <v>0</v>
      </c>
      <c r="Y154" s="15">
        <v>0</v>
      </c>
      <c r="Z154" s="18">
        <v>0</v>
      </c>
      <c r="AA154" s="19">
        <v>0</v>
      </c>
      <c r="AB154" s="35">
        <f t="shared" si="215"/>
        <v>0</v>
      </c>
      <c r="AC154" s="484">
        <v>0</v>
      </c>
      <c r="AD154" s="567">
        <f t="shared" si="221"/>
        <v>0</v>
      </c>
      <c r="AE154" s="463">
        <v>0</v>
      </c>
      <c r="AF154" s="40">
        <v>0</v>
      </c>
      <c r="AG154" s="40">
        <v>0</v>
      </c>
      <c r="AH154" s="40"/>
      <c r="AI154" s="167">
        <v>0</v>
      </c>
      <c r="AJ154" s="158" t="e">
        <f t="shared" si="222"/>
        <v>#DIV/0!</v>
      </c>
      <c r="AK154" s="40">
        <v>0</v>
      </c>
      <c r="AL154" s="533" t="e">
        <f t="shared" si="223"/>
        <v>#DIV/0!</v>
      </c>
      <c r="AN154" s="217">
        <f>AD154+'[1]PPTO AL 31 DE JULIO  2016'!Z156</f>
        <v>0</v>
      </c>
      <c r="AO154" s="217">
        <f>AE154+'[1]PPTO AL 31 DE JULIO  2016'!AA156</f>
        <v>0</v>
      </c>
      <c r="AP154" s="217">
        <f>AF154+'[1]PPTO AL 31 DE JULIO  2016'!AB156</f>
        <v>0</v>
      </c>
      <c r="AQ154" s="224">
        <f>AI154+'[1]PPTO AL 31 DE JULIO  2016'!AC156</f>
        <v>0</v>
      </c>
      <c r="AR154" s="226" t="e">
        <f t="shared" si="162"/>
        <v>#DIV/0!</v>
      </c>
      <c r="AS154" s="226" t="e">
        <f t="shared" si="163"/>
        <v>#DIV/0!</v>
      </c>
      <c r="AT154" s="523"/>
      <c r="AU154" s="483"/>
      <c r="AV154" s="486">
        <f t="shared" si="210"/>
        <v>0</v>
      </c>
      <c r="AW154" s="486">
        <f t="shared" si="211"/>
        <v>0</v>
      </c>
    </row>
    <row r="155" spans="1:49" s="4" customFormat="1" ht="15.6" hidden="1" x14ac:dyDescent="0.55000000000000004">
      <c r="A155" s="566">
        <v>30203</v>
      </c>
      <c r="B155" s="459" t="s">
        <v>154</v>
      </c>
      <c r="C155" s="568">
        <v>0</v>
      </c>
      <c r="D155" s="460">
        <v>0</v>
      </c>
      <c r="E155" s="5"/>
      <c r="F155" s="5"/>
      <c r="G155" s="5"/>
      <c r="H155" s="5"/>
      <c r="I155" s="38">
        <f t="shared" si="212"/>
        <v>0</v>
      </c>
      <c r="J155" s="548">
        <v>0</v>
      </c>
      <c r="K155" s="19">
        <v>0</v>
      </c>
      <c r="L155" s="14">
        <v>0</v>
      </c>
      <c r="M155" s="15">
        <v>0</v>
      </c>
      <c r="N155" s="18">
        <v>0</v>
      </c>
      <c r="O155" s="19">
        <v>0</v>
      </c>
      <c r="P155" s="14">
        <v>0</v>
      </c>
      <c r="Q155" s="15">
        <v>0</v>
      </c>
      <c r="R155" s="18">
        <v>0</v>
      </c>
      <c r="S155" s="19">
        <v>0</v>
      </c>
      <c r="T155" s="14">
        <v>0</v>
      </c>
      <c r="U155" s="15">
        <v>0</v>
      </c>
      <c r="V155" s="18">
        <v>0</v>
      </c>
      <c r="W155" s="19">
        <v>0</v>
      </c>
      <c r="X155" s="14">
        <v>0</v>
      </c>
      <c r="Y155" s="15">
        <v>0</v>
      </c>
      <c r="Z155" s="18">
        <v>0</v>
      </c>
      <c r="AA155" s="19">
        <v>0</v>
      </c>
      <c r="AB155" s="35">
        <f t="shared" si="215"/>
        <v>0</v>
      </c>
      <c r="AC155" s="484">
        <v>0</v>
      </c>
      <c r="AD155" s="567">
        <f t="shared" si="221"/>
        <v>0</v>
      </c>
      <c r="AE155" s="463">
        <v>0</v>
      </c>
      <c r="AF155" s="40">
        <v>0</v>
      </c>
      <c r="AG155" s="40">
        <v>0</v>
      </c>
      <c r="AH155" s="40"/>
      <c r="AI155" s="167">
        <v>0</v>
      </c>
      <c r="AJ155" s="158" t="e">
        <f t="shared" si="222"/>
        <v>#DIV/0!</v>
      </c>
      <c r="AK155" s="40">
        <v>0</v>
      </c>
      <c r="AL155" s="533" t="e">
        <f t="shared" si="223"/>
        <v>#DIV/0!</v>
      </c>
      <c r="AN155" s="217">
        <f>AD155+'[1]PPTO AL 31 DE JULIO  2016'!Z157</f>
        <v>0</v>
      </c>
      <c r="AO155" s="217">
        <f>AE155+'[1]PPTO AL 31 DE JULIO  2016'!AA157</f>
        <v>0</v>
      </c>
      <c r="AP155" s="217">
        <f>AF155+'[1]PPTO AL 31 DE JULIO  2016'!AB157</f>
        <v>0</v>
      </c>
      <c r="AQ155" s="224">
        <f>AI155+'[1]PPTO AL 31 DE JULIO  2016'!AC157</f>
        <v>0</v>
      </c>
      <c r="AR155" s="226" t="e">
        <f t="shared" si="162"/>
        <v>#DIV/0!</v>
      </c>
      <c r="AS155" s="226" t="e">
        <f t="shared" si="163"/>
        <v>#DIV/0!</v>
      </c>
      <c r="AT155" s="523"/>
      <c r="AU155" s="483"/>
      <c r="AV155" s="486">
        <f t="shared" si="210"/>
        <v>0</v>
      </c>
      <c r="AW155" s="486">
        <f t="shared" si="211"/>
        <v>0</v>
      </c>
    </row>
    <row r="156" spans="1:49" s="4" customFormat="1" ht="15.6" hidden="1" x14ac:dyDescent="0.55000000000000004">
      <c r="A156" s="566">
        <v>30204</v>
      </c>
      <c r="B156" s="459" t="s">
        <v>155</v>
      </c>
      <c r="C156" s="568">
        <v>0</v>
      </c>
      <c r="D156" s="460">
        <v>0</v>
      </c>
      <c r="E156" s="5"/>
      <c r="F156" s="5"/>
      <c r="G156" s="5"/>
      <c r="H156" s="5"/>
      <c r="I156" s="38">
        <f t="shared" si="212"/>
        <v>0</v>
      </c>
      <c r="J156" s="548">
        <v>0</v>
      </c>
      <c r="K156" s="19">
        <v>0</v>
      </c>
      <c r="L156" s="14">
        <v>0</v>
      </c>
      <c r="M156" s="15">
        <v>0</v>
      </c>
      <c r="N156" s="18">
        <v>0</v>
      </c>
      <c r="O156" s="19">
        <v>0</v>
      </c>
      <c r="P156" s="14">
        <v>0</v>
      </c>
      <c r="Q156" s="15">
        <v>0</v>
      </c>
      <c r="R156" s="18">
        <v>0</v>
      </c>
      <c r="S156" s="19">
        <v>0</v>
      </c>
      <c r="T156" s="14">
        <v>0</v>
      </c>
      <c r="U156" s="15">
        <v>0</v>
      </c>
      <c r="V156" s="18">
        <v>0</v>
      </c>
      <c r="W156" s="19">
        <v>0</v>
      </c>
      <c r="X156" s="14">
        <v>0</v>
      </c>
      <c r="Y156" s="15">
        <v>0</v>
      </c>
      <c r="Z156" s="18">
        <v>0</v>
      </c>
      <c r="AA156" s="19">
        <v>0</v>
      </c>
      <c r="AB156" s="35">
        <f t="shared" si="215"/>
        <v>0</v>
      </c>
      <c r="AC156" s="484">
        <v>0</v>
      </c>
      <c r="AD156" s="567">
        <f t="shared" si="221"/>
        <v>0</v>
      </c>
      <c r="AE156" s="463">
        <v>0</v>
      </c>
      <c r="AF156" s="40">
        <v>0</v>
      </c>
      <c r="AG156" s="40">
        <v>0</v>
      </c>
      <c r="AH156" s="40"/>
      <c r="AI156" s="167">
        <v>0</v>
      </c>
      <c r="AJ156" s="158" t="e">
        <f t="shared" si="222"/>
        <v>#DIV/0!</v>
      </c>
      <c r="AK156" s="40">
        <v>0</v>
      </c>
      <c r="AL156" s="533" t="e">
        <f t="shared" si="223"/>
        <v>#DIV/0!</v>
      </c>
      <c r="AN156" s="217">
        <f>AD156+'[1]PPTO AL 31 DE JULIO  2016'!Z158</f>
        <v>0</v>
      </c>
      <c r="AO156" s="217">
        <f>AE156+'[1]PPTO AL 31 DE JULIO  2016'!AA158</f>
        <v>0</v>
      </c>
      <c r="AP156" s="217">
        <f>AF156+'[1]PPTO AL 31 DE JULIO  2016'!AB158</f>
        <v>0</v>
      </c>
      <c r="AQ156" s="224">
        <f>AI156+'[1]PPTO AL 31 DE JULIO  2016'!AC158</f>
        <v>0</v>
      </c>
      <c r="AR156" s="226" t="e">
        <f t="shared" si="162"/>
        <v>#DIV/0!</v>
      </c>
      <c r="AS156" s="226" t="e">
        <f t="shared" si="163"/>
        <v>#DIV/0!</v>
      </c>
      <c r="AT156" s="523"/>
      <c r="AU156" s="483"/>
      <c r="AV156" s="486">
        <f t="shared" si="210"/>
        <v>0</v>
      </c>
      <c r="AW156" s="486">
        <f t="shared" si="211"/>
        <v>0</v>
      </c>
    </row>
    <row r="157" spans="1:49" s="4" customFormat="1" ht="15.6" hidden="1" x14ac:dyDescent="0.55000000000000004">
      <c r="A157" s="566">
        <v>30205</v>
      </c>
      <c r="B157" s="459" t="s">
        <v>156</v>
      </c>
      <c r="C157" s="568">
        <v>0</v>
      </c>
      <c r="D157" s="460">
        <v>0</v>
      </c>
      <c r="E157" s="5"/>
      <c r="F157" s="5"/>
      <c r="G157" s="5"/>
      <c r="H157" s="5"/>
      <c r="I157" s="38">
        <f t="shared" si="212"/>
        <v>0</v>
      </c>
      <c r="J157" s="548">
        <v>0</v>
      </c>
      <c r="K157" s="19">
        <v>0</v>
      </c>
      <c r="L157" s="14">
        <v>0</v>
      </c>
      <c r="M157" s="15">
        <v>0</v>
      </c>
      <c r="N157" s="18">
        <v>0</v>
      </c>
      <c r="O157" s="19">
        <v>0</v>
      </c>
      <c r="P157" s="14">
        <v>0</v>
      </c>
      <c r="Q157" s="15">
        <v>0</v>
      </c>
      <c r="R157" s="18">
        <v>0</v>
      </c>
      <c r="S157" s="19">
        <v>0</v>
      </c>
      <c r="T157" s="14">
        <v>0</v>
      </c>
      <c r="U157" s="15">
        <v>0</v>
      </c>
      <c r="V157" s="18">
        <v>0</v>
      </c>
      <c r="W157" s="19">
        <v>0</v>
      </c>
      <c r="X157" s="14">
        <v>0</v>
      </c>
      <c r="Y157" s="15">
        <v>0</v>
      </c>
      <c r="Z157" s="18">
        <v>0</v>
      </c>
      <c r="AA157" s="19">
        <v>0</v>
      </c>
      <c r="AB157" s="35">
        <f t="shared" si="215"/>
        <v>0</v>
      </c>
      <c r="AC157" s="484">
        <v>0</v>
      </c>
      <c r="AD157" s="567">
        <f t="shared" si="221"/>
        <v>0</v>
      </c>
      <c r="AE157" s="463">
        <v>0</v>
      </c>
      <c r="AF157" s="40">
        <v>0</v>
      </c>
      <c r="AG157" s="40">
        <v>0</v>
      </c>
      <c r="AH157" s="40"/>
      <c r="AI157" s="167">
        <v>0</v>
      </c>
      <c r="AJ157" s="158" t="e">
        <f t="shared" si="222"/>
        <v>#DIV/0!</v>
      </c>
      <c r="AK157" s="40">
        <v>0</v>
      </c>
      <c r="AL157" s="533" t="e">
        <f t="shared" si="223"/>
        <v>#DIV/0!</v>
      </c>
      <c r="AN157" s="217">
        <f>AD157+'[1]PPTO AL 31 DE JULIO  2016'!Z159</f>
        <v>0</v>
      </c>
      <c r="AO157" s="217">
        <f>AE157+'[1]PPTO AL 31 DE JULIO  2016'!AA159</f>
        <v>0</v>
      </c>
      <c r="AP157" s="217">
        <f>AF157+'[1]PPTO AL 31 DE JULIO  2016'!AB159</f>
        <v>0</v>
      </c>
      <c r="AQ157" s="224">
        <f>AI157+'[1]PPTO AL 31 DE JULIO  2016'!AC159</f>
        <v>0</v>
      </c>
      <c r="AR157" s="226" t="e">
        <f t="shared" si="162"/>
        <v>#DIV/0!</v>
      </c>
      <c r="AS157" s="226" t="e">
        <f t="shared" si="163"/>
        <v>#DIV/0!</v>
      </c>
      <c r="AT157" s="523"/>
      <c r="AU157" s="483"/>
      <c r="AV157" s="486">
        <f t="shared" si="210"/>
        <v>0</v>
      </c>
      <c r="AW157" s="486">
        <f t="shared" si="211"/>
        <v>0</v>
      </c>
    </row>
    <row r="158" spans="1:49" s="4" customFormat="1" ht="15.6" hidden="1" x14ac:dyDescent="0.55000000000000004">
      <c r="A158" s="566">
        <v>30206</v>
      </c>
      <c r="B158" s="459" t="s">
        <v>157</v>
      </c>
      <c r="C158" s="568">
        <v>0</v>
      </c>
      <c r="D158" s="460">
        <v>0</v>
      </c>
      <c r="E158" s="5"/>
      <c r="F158" s="5"/>
      <c r="G158" s="5"/>
      <c r="H158" s="5"/>
      <c r="I158" s="38">
        <f t="shared" si="212"/>
        <v>0</v>
      </c>
      <c r="J158" s="548">
        <v>0</v>
      </c>
      <c r="K158" s="19">
        <v>0</v>
      </c>
      <c r="L158" s="14">
        <v>0</v>
      </c>
      <c r="M158" s="15">
        <v>0</v>
      </c>
      <c r="N158" s="18">
        <v>0</v>
      </c>
      <c r="O158" s="19">
        <v>0</v>
      </c>
      <c r="P158" s="14">
        <v>0</v>
      </c>
      <c r="Q158" s="15">
        <v>0</v>
      </c>
      <c r="R158" s="18">
        <v>0</v>
      </c>
      <c r="S158" s="19">
        <v>0</v>
      </c>
      <c r="T158" s="14">
        <v>0</v>
      </c>
      <c r="U158" s="15">
        <v>0</v>
      </c>
      <c r="V158" s="18">
        <v>0</v>
      </c>
      <c r="W158" s="19">
        <v>0</v>
      </c>
      <c r="X158" s="14">
        <v>0</v>
      </c>
      <c r="Y158" s="15">
        <v>0</v>
      </c>
      <c r="Z158" s="18">
        <v>0</v>
      </c>
      <c r="AA158" s="19">
        <v>0</v>
      </c>
      <c r="AB158" s="35">
        <f t="shared" si="215"/>
        <v>0</v>
      </c>
      <c r="AC158" s="484">
        <v>0</v>
      </c>
      <c r="AD158" s="567">
        <f t="shared" si="221"/>
        <v>0</v>
      </c>
      <c r="AE158" s="463">
        <v>0</v>
      </c>
      <c r="AF158" s="40">
        <v>0</v>
      </c>
      <c r="AG158" s="40">
        <v>0</v>
      </c>
      <c r="AH158" s="40"/>
      <c r="AI158" s="167">
        <v>0</v>
      </c>
      <c r="AJ158" s="158" t="e">
        <f t="shared" si="222"/>
        <v>#DIV/0!</v>
      </c>
      <c r="AK158" s="40">
        <v>0</v>
      </c>
      <c r="AL158" s="533" t="e">
        <f t="shared" si="223"/>
        <v>#DIV/0!</v>
      </c>
      <c r="AN158" s="217">
        <f>AD158+'[1]PPTO AL 31 DE JULIO  2016'!Z160</f>
        <v>0</v>
      </c>
      <c r="AO158" s="217">
        <f>AE158+'[1]PPTO AL 31 DE JULIO  2016'!AA160</f>
        <v>0</v>
      </c>
      <c r="AP158" s="217">
        <f>AF158+'[1]PPTO AL 31 DE JULIO  2016'!AB160</f>
        <v>0</v>
      </c>
      <c r="AQ158" s="224">
        <f>AI158+'[1]PPTO AL 31 DE JULIO  2016'!AC160</f>
        <v>0</v>
      </c>
      <c r="AR158" s="226" t="e">
        <f t="shared" si="162"/>
        <v>#DIV/0!</v>
      </c>
      <c r="AS158" s="226" t="e">
        <f t="shared" si="163"/>
        <v>#DIV/0!</v>
      </c>
      <c r="AT158" s="523"/>
      <c r="AU158" s="483"/>
      <c r="AV158" s="486">
        <f t="shared" si="210"/>
        <v>0</v>
      </c>
      <c r="AW158" s="486">
        <f t="shared" si="211"/>
        <v>0</v>
      </c>
    </row>
    <row r="159" spans="1:49" s="4" customFormat="1" ht="15.6" hidden="1" x14ac:dyDescent="0.55000000000000004">
      <c r="A159" s="566">
        <v>30207</v>
      </c>
      <c r="B159" s="459" t="s">
        <v>158</v>
      </c>
      <c r="C159" s="568">
        <v>0</v>
      </c>
      <c r="D159" s="460">
        <v>0</v>
      </c>
      <c r="E159" s="5"/>
      <c r="F159" s="5"/>
      <c r="G159" s="5"/>
      <c r="H159" s="5"/>
      <c r="I159" s="38">
        <f t="shared" si="212"/>
        <v>0</v>
      </c>
      <c r="J159" s="548">
        <v>0</v>
      </c>
      <c r="K159" s="19">
        <v>0</v>
      </c>
      <c r="L159" s="14">
        <v>0</v>
      </c>
      <c r="M159" s="15">
        <v>0</v>
      </c>
      <c r="N159" s="18">
        <v>0</v>
      </c>
      <c r="O159" s="19">
        <v>0</v>
      </c>
      <c r="P159" s="14">
        <v>0</v>
      </c>
      <c r="Q159" s="15">
        <v>0</v>
      </c>
      <c r="R159" s="18">
        <v>0</v>
      </c>
      <c r="S159" s="19">
        <v>0</v>
      </c>
      <c r="T159" s="14">
        <v>0</v>
      </c>
      <c r="U159" s="15">
        <v>0</v>
      </c>
      <c r="V159" s="18">
        <v>0</v>
      </c>
      <c r="W159" s="19">
        <v>0</v>
      </c>
      <c r="X159" s="14">
        <v>0</v>
      </c>
      <c r="Y159" s="15">
        <v>0</v>
      </c>
      <c r="Z159" s="18">
        <v>0</v>
      </c>
      <c r="AA159" s="19">
        <v>0</v>
      </c>
      <c r="AB159" s="35">
        <f t="shared" si="215"/>
        <v>0</v>
      </c>
      <c r="AC159" s="484">
        <v>0</v>
      </c>
      <c r="AD159" s="567">
        <f t="shared" si="221"/>
        <v>0</v>
      </c>
      <c r="AE159" s="463">
        <v>0</v>
      </c>
      <c r="AF159" s="40">
        <v>0</v>
      </c>
      <c r="AG159" s="40">
        <v>0</v>
      </c>
      <c r="AH159" s="40"/>
      <c r="AI159" s="167">
        <v>0</v>
      </c>
      <c r="AJ159" s="158" t="e">
        <f t="shared" si="222"/>
        <v>#DIV/0!</v>
      </c>
      <c r="AK159" s="40">
        <v>0</v>
      </c>
      <c r="AL159" s="533" t="e">
        <f t="shared" si="223"/>
        <v>#DIV/0!</v>
      </c>
      <c r="AN159" s="217">
        <f>AD159+'[1]PPTO AL 31 DE JULIO  2016'!Z161</f>
        <v>0</v>
      </c>
      <c r="AO159" s="217">
        <f>AE159+'[1]PPTO AL 31 DE JULIO  2016'!AA161</f>
        <v>0</v>
      </c>
      <c r="AP159" s="217">
        <f>AF159+'[1]PPTO AL 31 DE JULIO  2016'!AB161</f>
        <v>0</v>
      </c>
      <c r="AQ159" s="224">
        <f>AI159+'[1]PPTO AL 31 DE JULIO  2016'!AC161</f>
        <v>0</v>
      </c>
      <c r="AR159" s="226" t="e">
        <f t="shared" si="162"/>
        <v>#DIV/0!</v>
      </c>
      <c r="AS159" s="226" t="e">
        <f t="shared" si="163"/>
        <v>#DIV/0!</v>
      </c>
      <c r="AT159" s="523"/>
      <c r="AU159" s="483"/>
      <c r="AV159" s="486">
        <f t="shared" si="210"/>
        <v>0</v>
      </c>
      <c r="AW159" s="486">
        <f t="shared" si="211"/>
        <v>0</v>
      </c>
    </row>
    <row r="160" spans="1:49" s="4" customFormat="1" ht="15.6" hidden="1" x14ac:dyDescent="0.55000000000000004">
      <c r="A160" s="566">
        <v>30208</v>
      </c>
      <c r="B160" s="459" t="s">
        <v>159</v>
      </c>
      <c r="C160" s="568">
        <v>0</v>
      </c>
      <c r="D160" s="460">
        <v>0</v>
      </c>
      <c r="E160" s="5"/>
      <c r="F160" s="5"/>
      <c r="G160" s="5"/>
      <c r="H160" s="5"/>
      <c r="I160" s="38">
        <f t="shared" si="212"/>
        <v>0</v>
      </c>
      <c r="J160" s="548">
        <v>0</v>
      </c>
      <c r="K160" s="19">
        <v>0</v>
      </c>
      <c r="L160" s="14">
        <v>0</v>
      </c>
      <c r="M160" s="15">
        <v>0</v>
      </c>
      <c r="N160" s="18">
        <v>0</v>
      </c>
      <c r="O160" s="19">
        <v>0</v>
      </c>
      <c r="P160" s="14">
        <v>0</v>
      </c>
      <c r="Q160" s="15">
        <v>0</v>
      </c>
      <c r="R160" s="18">
        <v>0</v>
      </c>
      <c r="S160" s="19">
        <v>0</v>
      </c>
      <c r="T160" s="14">
        <v>0</v>
      </c>
      <c r="U160" s="15">
        <v>0</v>
      </c>
      <c r="V160" s="18">
        <v>0</v>
      </c>
      <c r="W160" s="19">
        <v>0</v>
      </c>
      <c r="X160" s="14">
        <v>0</v>
      </c>
      <c r="Y160" s="15">
        <v>0</v>
      </c>
      <c r="Z160" s="18">
        <v>0</v>
      </c>
      <c r="AA160" s="19">
        <v>0</v>
      </c>
      <c r="AB160" s="35">
        <f t="shared" si="215"/>
        <v>0</v>
      </c>
      <c r="AC160" s="484">
        <v>0</v>
      </c>
      <c r="AD160" s="567">
        <f t="shared" si="221"/>
        <v>0</v>
      </c>
      <c r="AE160" s="463">
        <v>0</v>
      </c>
      <c r="AF160" s="40">
        <v>0</v>
      </c>
      <c r="AG160" s="40">
        <v>0</v>
      </c>
      <c r="AH160" s="40"/>
      <c r="AI160" s="167">
        <v>0</v>
      </c>
      <c r="AJ160" s="158" t="e">
        <f t="shared" si="222"/>
        <v>#DIV/0!</v>
      </c>
      <c r="AK160" s="40">
        <v>0</v>
      </c>
      <c r="AL160" s="533" t="e">
        <f t="shared" si="223"/>
        <v>#DIV/0!</v>
      </c>
      <c r="AN160" s="217">
        <f>AD160+'[1]PPTO AL 31 DE JULIO  2016'!Z162</f>
        <v>0</v>
      </c>
      <c r="AO160" s="217">
        <f>AE160+'[1]PPTO AL 31 DE JULIO  2016'!AA162</f>
        <v>0</v>
      </c>
      <c r="AP160" s="217">
        <f>AF160+'[1]PPTO AL 31 DE JULIO  2016'!AB162</f>
        <v>0</v>
      </c>
      <c r="AQ160" s="224">
        <f>AI160+'[1]PPTO AL 31 DE JULIO  2016'!AC162</f>
        <v>0</v>
      </c>
      <c r="AR160" s="226" t="e">
        <f t="shared" si="162"/>
        <v>#DIV/0!</v>
      </c>
      <c r="AS160" s="226" t="e">
        <f t="shared" si="163"/>
        <v>#DIV/0!</v>
      </c>
      <c r="AT160" s="523"/>
      <c r="AU160" s="483"/>
      <c r="AV160" s="486">
        <f t="shared" si="210"/>
        <v>0</v>
      </c>
      <c r="AW160" s="486">
        <f t="shared" si="211"/>
        <v>0</v>
      </c>
    </row>
    <row r="161" spans="1:49" ht="16.8" hidden="1" x14ac:dyDescent="0.55000000000000004">
      <c r="A161" s="255">
        <v>303</v>
      </c>
      <c r="B161" s="179" t="s">
        <v>160</v>
      </c>
      <c r="C161" s="182">
        <f>SUM(C162:C163)</f>
        <v>0</v>
      </c>
      <c r="D161" s="182">
        <f>SUM(D162:D163)</f>
        <v>0</v>
      </c>
      <c r="E161" s="190">
        <f>SUM(E162:E163)</f>
        <v>0</v>
      </c>
      <c r="F161" s="190"/>
      <c r="G161" s="190"/>
      <c r="H161" s="190">
        <f>SUM(H162:H163)</f>
        <v>0</v>
      </c>
      <c r="I161" s="183">
        <f t="shared" si="212"/>
        <v>0</v>
      </c>
      <c r="J161" s="184">
        <f>SUM(J162:J163)</f>
        <v>0</v>
      </c>
      <c r="K161" s="185">
        <f t="shared" ref="K161:W161" si="226">SUM(K162:K163)</f>
        <v>0</v>
      </c>
      <c r="L161" s="186">
        <f t="shared" si="226"/>
        <v>0</v>
      </c>
      <c r="M161" s="187">
        <f t="shared" si="226"/>
        <v>0</v>
      </c>
      <c r="N161" s="186">
        <f t="shared" si="226"/>
        <v>0</v>
      </c>
      <c r="O161" s="187">
        <f t="shared" si="226"/>
        <v>0</v>
      </c>
      <c r="P161" s="186">
        <f t="shared" si="226"/>
        <v>0</v>
      </c>
      <c r="Q161" s="187">
        <f t="shared" si="226"/>
        <v>0</v>
      </c>
      <c r="R161" s="186">
        <f t="shared" si="226"/>
        <v>0</v>
      </c>
      <c r="S161" s="187">
        <f t="shared" si="226"/>
        <v>0</v>
      </c>
      <c r="T161" s="186">
        <f>SUM(T162:T163)</f>
        <v>0</v>
      </c>
      <c r="U161" s="187">
        <f>SUM(U162:U163)</f>
        <v>0</v>
      </c>
      <c r="V161" s="186">
        <f t="shared" si="226"/>
        <v>0</v>
      </c>
      <c r="W161" s="187">
        <f t="shared" si="226"/>
        <v>0</v>
      </c>
      <c r="X161" s="186">
        <f t="shared" ref="X161:AA161" si="227">SUM(X162:X163)</f>
        <v>0</v>
      </c>
      <c r="Y161" s="187">
        <f t="shared" si="227"/>
        <v>0</v>
      </c>
      <c r="Z161" s="186">
        <f t="shared" si="227"/>
        <v>0</v>
      </c>
      <c r="AA161" s="187">
        <f t="shared" si="227"/>
        <v>0</v>
      </c>
      <c r="AB161" s="35">
        <f t="shared" si="215"/>
        <v>0</v>
      </c>
      <c r="AC161" s="484">
        <f>SUM(AC162:AC163)</f>
        <v>0</v>
      </c>
      <c r="AD161" s="183">
        <f t="shared" si="221"/>
        <v>0</v>
      </c>
      <c r="AE161" s="474">
        <f>SUM(AE162:AE163)</f>
        <v>0</v>
      </c>
      <c r="AF161" s="189">
        <f>SUM(AF162:AF163)</f>
        <v>0</v>
      </c>
      <c r="AG161" s="189">
        <f>SUM(AG162:AG163)</f>
        <v>0</v>
      </c>
      <c r="AH161" s="189"/>
      <c r="AI161" s="189">
        <f>SUM(AI162:AI163)</f>
        <v>0</v>
      </c>
      <c r="AJ161" s="354" t="e">
        <f t="shared" si="222"/>
        <v>#DIV/0!</v>
      </c>
      <c r="AK161" s="189">
        <f>SUM(AK162:AK163)</f>
        <v>0</v>
      </c>
      <c r="AL161" s="533" t="e">
        <f t="shared" si="223"/>
        <v>#DIV/0!</v>
      </c>
      <c r="AN161" s="217">
        <f>AD161+'[1]PPTO AL 31 DE JULIO  2016'!Z163</f>
        <v>0</v>
      </c>
      <c r="AO161" s="217">
        <f>AE161+'[1]PPTO AL 31 DE JULIO  2016'!AA163</f>
        <v>0</v>
      </c>
      <c r="AP161" s="217">
        <f>AF161+'[1]PPTO AL 31 DE JULIO  2016'!AB163</f>
        <v>0</v>
      </c>
      <c r="AQ161" s="224">
        <f>AI161+'[1]PPTO AL 31 DE JULIO  2016'!AC163</f>
        <v>0</v>
      </c>
      <c r="AR161" s="226" t="e">
        <f t="shared" si="162"/>
        <v>#DIV/0!</v>
      </c>
      <c r="AS161" s="226" t="e">
        <f t="shared" si="163"/>
        <v>#DIV/0!</v>
      </c>
      <c r="AT161" s="523"/>
      <c r="AU161" s="491"/>
      <c r="AV161" s="489">
        <f t="shared" si="210"/>
        <v>0</v>
      </c>
      <c r="AW161" s="486">
        <f t="shared" si="211"/>
        <v>0</v>
      </c>
    </row>
    <row r="162" spans="1:49" s="4" customFormat="1" ht="15.6" hidden="1" x14ac:dyDescent="0.55000000000000004">
      <c r="A162" s="566">
        <v>30301</v>
      </c>
      <c r="B162" s="459" t="s">
        <v>161</v>
      </c>
      <c r="C162" s="568">
        <v>0</v>
      </c>
      <c r="D162" s="460">
        <v>0</v>
      </c>
      <c r="E162" s="5"/>
      <c r="F162" s="5"/>
      <c r="G162" s="5"/>
      <c r="H162" s="5"/>
      <c r="I162" s="38">
        <f t="shared" si="212"/>
        <v>0</v>
      </c>
      <c r="J162" s="548">
        <v>0</v>
      </c>
      <c r="K162" s="19">
        <v>0</v>
      </c>
      <c r="L162" s="14">
        <v>0</v>
      </c>
      <c r="M162" s="15">
        <v>0</v>
      </c>
      <c r="N162" s="18">
        <v>0</v>
      </c>
      <c r="O162" s="19">
        <v>0</v>
      </c>
      <c r="P162" s="14">
        <v>0</v>
      </c>
      <c r="Q162" s="15">
        <v>0</v>
      </c>
      <c r="R162" s="18">
        <v>0</v>
      </c>
      <c r="S162" s="19">
        <v>0</v>
      </c>
      <c r="T162" s="14">
        <v>0</v>
      </c>
      <c r="U162" s="15">
        <v>0</v>
      </c>
      <c r="V162" s="18">
        <v>0</v>
      </c>
      <c r="W162" s="19">
        <v>0</v>
      </c>
      <c r="X162" s="14">
        <v>0</v>
      </c>
      <c r="Y162" s="15">
        <v>0</v>
      </c>
      <c r="Z162" s="18">
        <v>0</v>
      </c>
      <c r="AA162" s="19">
        <v>0</v>
      </c>
      <c r="AB162" s="35">
        <f t="shared" si="215"/>
        <v>0</v>
      </c>
      <c r="AC162" s="484">
        <v>0</v>
      </c>
      <c r="AD162" s="567">
        <f t="shared" si="221"/>
        <v>0</v>
      </c>
      <c r="AE162" s="463">
        <v>0</v>
      </c>
      <c r="AF162" s="40">
        <v>0</v>
      </c>
      <c r="AG162" s="40">
        <v>0</v>
      </c>
      <c r="AH162" s="40"/>
      <c r="AI162" s="167">
        <v>0</v>
      </c>
      <c r="AJ162" s="158" t="e">
        <f t="shared" si="222"/>
        <v>#DIV/0!</v>
      </c>
      <c r="AK162" s="40">
        <v>0</v>
      </c>
      <c r="AL162" s="533" t="e">
        <f t="shared" si="223"/>
        <v>#DIV/0!</v>
      </c>
      <c r="AN162" s="217">
        <f>AD162+'[1]PPTO AL 31 DE JULIO  2016'!Z164</f>
        <v>0</v>
      </c>
      <c r="AO162" s="217">
        <f>AE162+'[1]PPTO AL 31 DE JULIO  2016'!AA164</f>
        <v>0</v>
      </c>
      <c r="AP162" s="217">
        <f>AF162+'[1]PPTO AL 31 DE JULIO  2016'!AB164</f>
        <v>0</v>
      </c>
      <c r="AQ162" s="224">
        <f>AI162+'[1]PPTO AL 31 DE JULIO  2016'!AC164</f>
        <v>0</v>
      </c>
      <c r="AR162" s="226" t="e">
        <f t="shared" si="162"/>
        <v>#DIV/0!</v>
      </c>
      <c r="AS162" s="226" t="e">
        <f t="shared" si="163"/>
        <v>#DIV/0!</v>
      </c>
      <c r="AT162" s="523"/>
      <c r="AU162" s="483"/>
      <c r="AV162" s="486">
        <f t="shared" si="210"/>
        <v>0</v>
      </c>
      <c r="AW162" s="486">
        <f t="shared" si="211"/>
        <v>0</v>
      </c>
    </row>
    <row r="163" spans="1:49" s="4" customFormat="1" ht="15.6" hidden="1" x14ac:dyDescent="0.55000000000000004">
      <c r="A163" s="566">
        <v>30399</v>
      </c>
      <c r="B163" s="459" t="s">
        <v>162</v>
      </c>
      <c r="C163" s="568">
        <v>0</v>
      </c>
      <c r="D163" s="460">
        <v>0</v>
      </c>
      <c r="E163" s="5"/>
      <c r="F163" s="5"/>
      <c r="G163" s="5"/>
      <c r="H163" s="5"/>
      <c r="I163" s="38">
        <f t="shared" si="212"/>
        <v>0</v>
      </c>
      <c r="J163" s="548">
        <v>0</v>
      </c>
      <c r="K163" s="19">
        <v>0</v>
      </c>
      <c r="L163" s="14">
        <v>0</v>
      </c>
      <c r="M163" s="15">
        <v>0</v>
      </c>
      <c r="N163" s="18">
        <v>0</v>
      </c>
      <c r="O163" s="19">
        <v>0</v>
      </c>
      <c r="P163" s="14">
        <v>0</v>
      </c>
      <c r="Q163" s="15">
        <v>0</v>
      </c>
      <c r="R163" s="18">
        <v>0</v>
      </c>
      <c r="S163" s="19">
        <v>0</v>
      </c>
      <c r="T163" s="14">
        <v>0</v>
      </c>
      <c r="U163" s="15">
        <v>0</v>
      </c>
      <c r="V163" s="18">
        <v>0</v>
      </c>
      <c r="W163" s="19">
        <v>0</v>
      </c>
      <c r="X163" s="14">
        <v>0</v>
      </c>
      <c r="Y163" s="15">
        <v>0</v>
      </c>
      <c r="Z163" s="18">
        <v>0</v>
      </c>
      <c r="AA163" s="19">
        <v>0</v>
      </c>
      <c r="AB163" s="35">
        <f t="shared" si="215"/>
        <v>0</v>
      </c>
      <c r="AC163" s="484">
        <v>0</v>
      </c>
      <c r="AD163" s="567">
        <f t="shared" si="221"/>
        <v>0</v>
      </c>
      <c r="AE163" s="463">
        <v>0</v>
      </c>
      <c r="AF163" s="40">
        <v>0</v>
      </c>
      <c r="AG163" s="40">
        <v>0</v>
      </c>
      <c r="AH163" s="40"/>
      <c r="AI163" s="167">
        <v>0</v>
      </c>
      <c r="AJ163" s="158" t="e">
        <f t="shared" si="222"/>
        <v>#DIV/0!</v>
      </c>
      <c r="AK163" s="40">
        <v>0</v>
      </c>
      <c r="AL163" s="533" t="e">
        <f t="shared" si="223"/>
        <v>#DIV/0!</v>
      </c>
      <c r="AN163" s="217">
        <f>AD163+'[1]PPTO AL 31 DE JULIO  2016'!Z165</f>
        <v>0</v>
      </c>
      <c r="AO163" s="217">
        <f>AE163+'[1]PPTO AL 31 DE JULIO  2016'!AA165</f>
        <v>0</v>
      </c>
      <c r="AP163" s="217">
        <f>AF163+'[1]PPTO AL 31 DE JULIO  2016'!AB165</f>
        <v>0</v>
      </c>
      <c r="AQ163" s="224">
        <f>AI163+'[1]PPTO AL 31 DE JULIO  2016'!AC165</f>
        <v>0</v>
      </c>
      <c r="AR163" s="226" t="e">
        <f t="shared" si="162"/>
        <v>#DIV/0!</v>
      </c>
      <c r="AS163" s="226" t="e">
        <f t="shared" si="163"/>
        <v>#DIV/0!</v>
      </c>
      <c r="AT163" s="523"/>
      <c r="AU163" s="483"/>
      <c r="AV163" s="486">
        <f t="shared" si="210"/>
        <v>0</v>
      </c>
      <c r="AW163" s="486">
        <f t="shared" si="211"/>
        <v>0</v>
      </c>
    </row>
    <row r="164" spans="1:49" ht="16.8" hidden="1" x14ac:dyDescent="0.55000000000000004">
      <c r="A164" s="255">
        <v>304</v>
      </c>
      <c r="B164" s="179" t="s">
        <v>163</v>
      </c>
      <c r="C164" s="182">
        <f>SUM(C165:C169)</f>
        <v>0</v>
      </c>
      <c r="D164" s="182">
        <f>SUM(D165:D169)</f>
        <v>0</v>
      </c>
      <c r="E164" s="190">
        <f>SUM(E165:E169)</f>
        <v>0</v>
      </c>
      <c r="F164" s="190"/>
      <c r="G164" s="190"/>
      <c r="H164" s="190">
        <f>SUM(H165:H169)</f>
        <v>0</v>
      </c>
      <c r="I164" s="183">
        <f t="shared" si="212"/>
        <v>0</v>
      </c>
      <c r="J164" s="184">
        <f>SUM(J165:J169)</f>
        <v>0</v>
      </c>
      <c r="K164" s="185">
        <f t="shared" ref="K164:W164" si="228">SUM(K165:K169)</f>
        <v>0</v>
      </c>
      <c r="L164" s="186">
        <f t="shared" si="228"/>
        <v>0</v>
      </c>
      <c r="M164" s="187">
        <f t="shared" si="228"/>
        <v>0</v>
      </c>
      <c r="N164" s="186">
        <f t="shared" si="228"/>
        <v>0</v>
      </c>
      <c r="O164" s="187">
        <f t="shared" si="228"/>
        <v>0</v>
      </c>
      <c r="P164" s="186">
        <f t="shared" si="228"/>
        <v>0</v>
      </c>
      <c r="Q164" s="187">
        <f t="shared" si="228"/>
        <v>0</v>
      </c>
      <c r="R164" s="186">
        <f t="shared" si="228"/>
        <v>0</v>
      </c>
      <c r="S164" s="187">
        <f t="shared" si="228"/>
        <v>0</v>
      </c>
      <c r="T164" s="186">
        <f>SUM(T165:T169)</f>
        <v>0</v>
      </c>
      <c r="U164" s="187">
        <f>SUM(U165:U169)</f>
        <v>0</v>
      </c>
      <c r="V164" s="186">
        <f t="shared" si="228"/>
        <v>0</v>
      </c>
      <c r="W164" s="187">
        <f t="shared" si="228"/>
        <v>0</v>
      </c>
      <c r="X164" s="186">
        <f t="shared" ref="X164:AA164" si="229">SUM(X165:X169)</f>
        <v>0</v>
      </c>
      <c r="Y164" s="187">
        <f t="shared" si="229"/>
        <v>0</v>
      </c>
      <c r="Z164" s="186">
        <f t="shared" si="229"/>
        <v>0</v>
      </c>
      <c r="AA164" s="187">
        <f t="shared" si="229"/>
        <v>0</v>
      </c>
      <c r="AB164" s="35">
        <f t="shared" si="215"/>
        <v>0</v>
      </c>
      <c r="AC164" s="484">
        <f>SUM(AC165:AC169)</f>
        <v>0</v>
      </c>
      <c r="AD164" s="183">
        <f t="shared" si="221"/>
        <v>0</v>
      </c>
      <c r="AE164" s="474">
        <f>SUM(AE165:AE169)</f>
        <v>0</v>
      </c>
      <c r="AF164" s="189">
        <f>SUM(AF165:AF169)</f>
        <v>0</v>
      </c>
      <c r="AG164" s="189">
        <f>SUM(AG165:AG169)</f>
        <v>0</v>
      </c>
      <c r="AH164" s="189"/>
      <c r="AI164" s="189">
        <f>SUM(AI165:AI169)</f>
        <v>0</v>
      </c>
      <c r="AJ164" s="354" t="e">
        <f t="shared" si="222"/>
        <v>#DIV/0!</v>
      </c>
      <c r="AK164" s="189">
        <f>SUM(AK165:AK169)</f>
        <v>0</v>
      </c>
      <c r="AL164" s="533" t="e">
        <f t="shared" si="223"/>
        <v>#DIV/0!</v>
      </c>
      <c r="AN164" s="217">
        <f>AD164+'[1]PPTO AL 31 DE JULIO  2016'!Z166</f>
        <v>0</v>
      </c>
      <c r="AO164" s="217">
        <f>AE164+'[1]PPTO AL 31 DE JULIO  2016'!AA166</f>
        <v>0</v>
      </c>
      <c r="AP164" s="217">
        <f>AF164+'[1]PPTO AL 31 DE JULIO  2016'!AB166</f>
        <v>0</v>
      </c>
      <c r="AQ164" s="224">
        <f>AI164+'[1]PPTO AL 31 DE JULIO  2016'!AC166</f>
        <v>0</v>
      </c>
      <c r="AR164" s="226" t="e">
        <f t="shared" si="162"/>
        <v>#DIV/0!</v>
      </c>
      <c r="AS164" s="226" t="e">
        <f t="shared" si="163"/>
        <v>#DIV/0!</v>
      </c>
      <c r="AT164" s="523"/>
      <c r="AU164" s="491"/>
      <c r="AV164" s="489">
        <f t="shared" si="210"/>
        <v>0</v>
      </c>
      <c r="AW164" s="486">
        <f t="shared" si="211"/>
        <v>0</v>
      </c>
    </row>
    <row r="165" spans="1:49" s="4" customFormat="1" ht="15.6" hidden="1" x14ac:dyDescent="0.55000000000000004">
      <c r="A165" s="566">
        <v>30401</v>
      </c>
      <c r="B165" s="459" t="s">
        <v>164</v>
      </c>
      <c r="C165" s="568">
        <v>0</v>
      </c>
      <c r="D165" s="460">
        <v>0</v>
      </c>
      <c r="E165" s="5"/>
      <c r="F165" s="5"/>
      <c r="G165" s="5"/>
      <c r="H165" s="5"/>
      <c r="I165" s="38">
        <f t="shared" si="212"/>
        <v>0</v>
      </c>
      <c r="J165" s="548">
        <v>0</v>
      </c>
      <c r="K165" s="19">
        <v>0</v>
      </c>
      <c r="L165" s="14">
        <v>0</v>
      </c>
      <c r="M165" s="15">
        <v>0</v>
      </c>
      <c r="N165" s="18">
        <v>0</v>
      </c>
      <c r="O165" s="19">
        <v>0</v>
      </c>
      <c r="P165" s="14">
        <v>0</v>
      </c>
      <c r="Q165" s="15">
        <v>0</v>
      </c>
      <c r="R165" s="18">
        <v>0</v>
      </c>
      <c r="S165" s="19">
        <v>0</v>
      </c>
      <c r="T165" s="14">
        <v>0</v>
      </c>
      <c r="U165" s="15">
        <v>0</v>
      </c>
      <c r="V165" s="18">
        <v>0</v>
      </c>
      <c r="W165" s="19">
        <v>0</v>
      </c>
      <c r="X165" s="14">
        <v>0</v>
      </c>
      <c r="Y165" s="15">
        <v>0</v>
      </c>
      <c r="Z165" s="18">
        <v>0</v>
      </c>
      <c r="AA165" s="19">
        <v>0</v>
      </c>
      <c r="AB165" s="35">
        <f t="shared" si="215"/>
        <v>0</v>
      </c>
      <c r="AC165" s="484">
        <v>0</v>
      </c>
      <c r="AD165" s="567">
        <f t="shared" si="221"/>
        <v>0</v>
      </c>
      <c r="AE165" s="463">
        <v>0</v>
      </c>
      <c r="AF165" s="40">
        <v>0</v>
      </c>
      <c r="AG165" s="40">
        <v>0</v>
      </c>
      <c r="AH165" s="40"/>
      <c r="AI165" s="167">
        <v>0</v>
      </c>
      <c r="AJ165" s="158" t="e">
        <f t="shared" si="222"/>
        <v>#DIV/0!</v>
      </c>
      <c r="AK165" s="40">
        <v>0</v>
      </c>
      <c r="AL165" s="533" t="e">
        <f t="shared" si="223"/>
        <v>#DIV/0!</v>
      </c>
      <c r="AN165" s="217">
        <f>AD165+'[1]PPTO AL 31 DE JULIO  2016'!Z167</f>
        <v>0</v>
      </c>
      <c r="AO165" s="217">
        <f>AE165+'[1]PPTO AL 31 DE JULIO  2016'!AA167</f>
        <v>0</v>
      </c>
      <c r="AP165" s="217">
        <f>AF165+'[1]PPTO AL 31 DE JULIO  2016'!AB167</f>
        <v>0</v>
      </c>
      <c r="AQ165" s="224">
        <f>AI165+'[1]PPTO AL 31 DE JULIO  2016'!AC167</f>
        <v>0</v>
      </c>
      <c r="AR165" s="226" t="e">
        <f t="shared" si="162"/>
        <v>#DIV/0!</v>
      </c>
      <c r="AS165" s="226" t="e">
        <f t="shared" si="163"/>
        <v>#DIV/0!</v>
      </c>
      <c r="AT165" s="523"/>
      <c r="AU165" s="483"/>
      <c r="AV165" s="486">
        <f t="shared" si="210"/>
        <v>0</v>
      </c>
      <c r="AW165" s="486">
        <f t="shared" si="211"/>
        <v>0</v>
      </c>
    </row>
    <row r="166" spans="1:49" s="4" customFormat="1" ht="22.8" hidden="1" x14ac:dyDescent="0.55000000000000004">
      <c r="A166" s="566">
        <v>30402</v>
      </c>
      <c r="B166" s="459" t="s">
        <v>165</v>
      </c>
      <c r="C166" s="568">
        <v>0</v>
      </c>
      <c r="D166" s="460">
        <v>0</v>
      </c>
      <c r="E166" s="5"/>
      <c r="F166" s="5"/>
      <c r="G166" s="5"/>
      <c r="H166" s="5"/>
      <c r="I166" s="38">
        <f t="shared" si="212"/>
        <v>0</v>
      </c>
      <c r="J166" s="548">
        <v>0</v>
      </c>
      <c r="K166" s="19">
        <v>0</v>
      </c>
      <c r="L166" s="14">
        <v>0</v>
      </c>
      <c r="M166" s="15">
        <v>0</v>
      </c>
      <c r="N166" s="18">
        <v>0</v>
      </c>
      <c r="O166" s="19">
        <v>0</v>
      </c>
      <c r="P166" s="14">
        <v>0</v>
      </c>
      <c r="Q166" s="15">
        <v>0</v>
      </c>
      <c r="R166" s="18">
        <v>0</v>
      </c>
      <c r="S166" s="19">
        <v>0</v>
      </c>
      <c r="T166" s="14">
        <v>0</v>
      </c>
      <c r="U166" s="15">
        <v>0</v>
      </c>
      <c r="V166" s="18">
        <v>0</v>
      </c>
      <c r="W166" s="19">
        <v>0</v>
      </c>
      <c r="X166" s="14">
        <v>0</v>
      </c>
      <c r="Y166" s="15">
        <v>0</v>
      </c>
      <c r="Z166" s="18">
        <v>0</v>
      </c>
      <c r="AA166" s="19">
        <v>0</v>
      </c>
      <c r="AB166" s="35">
        <f t="shared" si="215"/>
        <v>0</v>
      </c>
      <c r="AC166" s="484">
        <v>0</v>
      </c>
      <c r="AD166" s="567">
        <f t="shared" si="221"/>
        <v>0</v>
      </c>
      <c r="AE166" s="463">
        <v>0</v>
      </c>
      <c r="AF166" s="40">
        <v>0</v>
      </c>
      <c r="AG166" s="40">
        <v>0</v>
      </c>
      <c r="AH166" s="40"/>
      <c r="AI166" s="167">
        <v>0</v>
      </c>
      <c r="AJ166" s="158" t="e">
        <f t="shared" si="222"/>
        <v>#DIV/0!</v>
      </c>
      <c r="AK166" s="40">
        <v>0</v>
      </c>
      <c r="AL166" s="533" t="e">
        <f t="shared" si="223"/>
        <v>#DIV/0!</v>
      </c>
      <c r="AN166" s="217">
        <f>AD166+'[1]PPTO AL 31 DE JULIO  2016'!Z168</f>
        <v>0</v>
      </c>
      <c r="AO166" s="217">
        <f>AE166+'[1]PPTO AL 31 DE JULIO  2016'!AA168</f>
        <v>0</v>
      </c>
      <c r="AP166" s="217">
        <f>AF166+'[1]PPTO AL 31 DE JULIO  2016'!AB168</f>
        <v>0</v>
      </c>
      <c r="AQ166" s="224">
        <f>AI166+'[1]PPTO AL 31 DE JULIO  2016'!AC168</f>
        <v>0</v>
      </c>
      <c r="AR166" s="226" t="e">
        <f t="shared" si="162"/>
        <v>#DIV/0!</v>
      </c>
      <c r="AS166" s="226" t="e">
        <f t="shared" si="163"/>
        <v>#DIV/0!</v>
      </c>
      <c r="AT166" s="523"/>
      <c r="AU166" s="483"/>
      <c r="AV166" s="486">
        <f t="shared" si="210"/>
        <v>0</v>
      </c>
      <c r="AW166" s="486">
        <f t="shared" si="211"/>
        <v>0</v>
      </c>
    </row>
    <row r="167" spans="1:49" s="4" customFormat="1" ht="15.6" hidden="1" x14ac:dyDescent="0.55000000000000004">
      <c r="A167" s="566">
        <v>30403</v>
      </c>
      <c r="B167" s="459" t="s">
        <v>166</v>
      </c>
      <c r="C167" s="568">
        <v>0</v>
      </c>
      <c r="D167" s="460">
        <v>0</v>
      </c>
      <c r="E167" s="5"/>
      <c r="F167" s="5"/>
      <c r="G167" s="5"/>
      <c r="H167" s="5"/>
      <c r="I167" s="38">
        <f t="shared" si="212"/>
        <v>0</v>
      </c>
      <c r="J167" s="548">
        <v>0</v>
      </c>
      <c r="K167" s="19">
        <v>0</v>
      </c>
      <c r="L167" s="14">
        <v>0</v>
      </c>
      <c r="M167" s="15">
        <v>0</v>
      </c>
      <c r="N167" s="18">
        <v>0</v>
      </c>
      <c r="O167" s="19">
        <v>0</v>
      </c>
      <c r="P167" s="14">
        <v>0</v>
      </c>
      <c r="Q167" s="15">
        <v>0</v>
      </c>
      <c r="R167" s="18">
        <v>0</v>
      </c>
      <c r="S167" s="19">
        <v>0</v>
      </c>
      <c r="T167" s="14">
        <v>0</v>
      </c>
      <c r="U167" s="15">
        <v>0</v>
      </c>
      <c r="V167" s="18">
        <v>0</v>
      </c>
      <c r="W167" s="19">
        <v>0</v>
      </c>
      <c r="X167" s="14">
        <v>0</v>
      </c>
      <c r="Y167" s="15">
        <v>0</v>
      </c>
      <c r="Z167" s="18">
        <v>0</v>
      </c>
      <c r="AA167" s="19">
        <v>0</v>
      </c>
      <c r="AB167" s="35">
        <f t="shared" si="215"/>
        <v>0</v>
      </c>
      <c r="AC167" s="484">
        <v>0</v>
      </c>
      <c r="AD167" s="567">
        <f t="shared" si="221"/>
        <v>0</v>
      </c>
      <c r="AE167" s="463">
        <v>0</v>
      </c>
      <c r="AF167" s="40">
        <v>0</v>
      </c>
      <c r="AG167" s="40">
        <v>0</v>
      </c>
      <c r="AH167" s="40"/>
      <c r="AI167" s="167">
        <v>0</v>
      </c>
      <c r="AJ167" s="158" t="e">
        <f t="shared" si="222"/>
        <v>#DIV/0!</v>
      </c>
      <c r="AK167" s="40">
        <v>0</v>
      </c>
      <c r="AL167" s="533" t="e">
        <f t="shared" si="223"/>
        <v>#DIV/0!</v>
      </c>
      <c r="AN167" s="217">
        <f>AD167+'[1]PPTO AL 31 DE JULIO  2016'!Z169</f>
        <v>0</v>
      </c>
      <c r="AO167" s="217">
        <f>AE167+'[1]PPTO AL 31 DE JULIO  2016'!AA169</f>
        <v>0</v>
      </c>
      <c r="AP167" s="217">
        <f>AF167+'[1]PPTO AL 31 DE JULIO  2016'!AB169</f>
        <v>0</v>
      </c>
      <c r="AQ167" s="224">
        <f>AI167+'[1]PPTO AL 31 DE JULIO  2016'!AC169</f>
        <v>0</v>
      </c>
      <c r="AR167" s="226" t="e">
        <f t="shared" si="162"/>
        <v>#DIV/0!</v>
      </c>
      <c r="AS167" s="226" t="e">
        <f t="shared" si="163"/>
        <v>#DIV/0!</v>
      </c>
      <c r="AT167" s="523"/>
      <c r="AU167" s="483"/>
      <c r="AV167" s="486">
        <f t="shared" si="210"/>
        <v>0</v>
      </c>
      <c r="AW167" s="486">
        <f t="shared" si="211"/>
        <v>0</v>
      </c>
    </row>
    <row r="168" spans="1:49" s="4" customFormat="1" ht="15.6" hidden="1" x14ac:dyDescent="0.55000000000000004">
      <c r="A168" s="566">
        <v>30404</v>
      </c>
      <c r="B168" s="459" t="s">
        <v>167</v>
      </c>
      <c r="C168" s="568">
        <v>0</v>
      </c>
      <c r="D168" s="460">
        <v>0</v>
      </c>
      <c r="E168" s="5"/>
      <c r="F168" s="5"/>
      <c r="G168" s="5"/>
      <c r="H168" s="5"/>
      <c r="I168" s="38">
        <f t="shared" si="212"/>
        <v>0</v>
      </c>
      <c r="J168" s="548">
        <v>0</v>
      </c>
      <c r="K168" s="19">
        <v>0</v>
      </c>
      <c r="L168" s="14">
        <v>0</v>
      </c>
      <c r="M168" s="15">
        <v>0</v>
      </c>
      <c r="N168" s="18">
        <v>0</v>
      </c>
      <c r="O168" s="19">
        <v>0</v>
      </c>
      <c r="P168" s="14">
        <v>0</v>
      </c>
      <c r="Q168" s="15">
        <v>0</v>
      </c>
      <c r="R168" s="18">
        <v>0</v>
      </c>
      <c r="S168" s="19">
        <v>0</v>
      </c>
      <c r="T168" s="14">
        <v>0</v>
      </c>
      <c r="U168" s="15">
        <v>0</v>
      </c>
      <c r="V168" s="18">
        <v>0</v>
      </c>
      <c r="W168" s="19">
        <v>0</v>
      </c>
      <c r="X168" s="14">
        <v>0</v>
      </c>
      <c r="Y168" s="15">
        <v>0</v>
      </c>
      <c r="Z168" s="18">
        <v>0</v>
      </c>
      <c r="AA168" s="19">
        <v>0</v>
      </c>
      <c r="AB168" s="35">
        <f t="shared" si="215"/>
        <v>0</v>
      </c>
      <c r="AC168" s="484">
        <v>0</v>
      </c>
      <c r="AD168" s="567">
        <f t="shared" si="221"/>
        <v>0</v>
      </c>
      <c r="AE168" s="463">
        <v>0</v>
      </c>
      <c r="AF168" s="40">
        <v>0</v>
      </c>
      <c r="AG168" s="40">
        <v>0</v>
      </c>
      <c r="AH168" s="40"/>
      <c r="AI168" s="167">
        <v>0</v>
      </c>
      <c r="AJ168" s="158" t="e">
        <f t="shared" si="222"/>
        <v>#DIV/0!</v>
      </c>
      <c r="AK168" s="40">
        <v>0</v>
      </c>
      <c r="AL168" s="533" t="e">
        <f t="shared" si="223"/>
        <v>#DIV/0!</v>
      </c>
      <c r="AN168" s="217">
        <f>AD168+'[1]PPTO AL 31 DE JULIO  2016'!Z170</f>
        <v>0</v>
      </c>
      <c r="AO168" s="217">
        <f>AE168+'[1]PPTO AL 31 DE JULIO  2016'!AA170</f>
        <v>0</v>
      </c>
      <c r="AP168" s="217">
        <f>AF168+'[1]PPTO AL 31 DE JULIO  2016'!AB170</f>
        <v>0</v>
      </c>
      <c r="AQ168" s="224">
        <f>AI168+'[1]PPTO AL 31 DE JULIO  2016'!AC170</f>
        <v>0</v>
      </c>
      <c r="AR168" s="226" t="e">
        <f t="shared" si="162"/>
        <v>#DIV/0!</v>
      </c>
      <c r="AS168" s="226" t="e">
        <f t="shared" si="163"/>
        <v>#DIV/0!</v>
      </c>
      <c r="AT168" s="523"/>
      <c r="AU168" s="483"/>
      <c r="AV168" s="486">
        <f t="shared" si="210"/>
        <v>0</v>
      </c>
      <c r="AW168" s="486">
        <f t="shared" si="211"/>
        <v>0</v>
      </c>
    </row>
    <row r="169" spans="1:49" s="4" customFormat="1" ht="15.6" hidden="1" x14ac:dyDescent="0.55000000000000004">
      <c r="A169" s="566">
        <v>30405</v>
      </c>
      <c r="B169" s="459" t="s">
        <v>168</v>
      </c>
      <c r="C169" s="568">
        <v>0</v>
      </c>
      <c r="D169" s="460">
        <v>0</v>
      </c>
      <c r="E169" s="5"/>
      <c r="F169" s="5"/>
      <c r="G169" s="5"/>
      <c r="H169" s="5"/>
      <c r="I169" s="38">
        <f t="shared" si="212"/>
        <v>0</v>
      </c>
      <c r="J169" s="548">
        <v>0</v>
      </c>
      <c r="K169" s="19">
        <v>0</v>
      </c>
      <c r="L169" s="14">
        <v>0</v>
      </c>
      <c r="M169" s="15">
        <v>0</v>
      </c>
      <c r="N169" s="18">
        <v>0</v>
      </c>
      <c r="O169" s="19">
        <v>0</v>
      </c>
      <c r="P169" s="14">
        <v>0</v>
      </c>
      <c r="Q169" s="15">
        <v>0</v>
      </c>
      <c r="R169" s="18">
        <v>0</v>
      </c>
      <c r="S169" s="19">
        <v>0</v>
      </c>
      <c r="T169" s="14">
        <v>0</v>
      </c>
      <c r="U169" s="15">
        <v>0</v>
      </c>
      <c r="V169" s="18">
        <v>0</v>
      </c>
      <c r="W169" s="19">
        <v>0</v>
      </c>
      <c r="X169" s="14">
        <v>0</v>
      </c>
      <c r="Y169" s="15">
        <v>0</v>
      </c>
      <c r="Z169" s="18">
        <v>0</v>
      </c>
      <c r="AA169" s="19">
        <v>0</v>
      </c>
      <c r="AB169" s="35">
        <f t="shared" si="215"/>
        <v>0</v>
      </c>
      <c r="AC169" s="484">
        <v>0</v>
      </c>
      <c r="AD169" s="567">
        <f t="shared" si="221"/>
        <v>0</v>
      </c>
      <c r="AE169" s="463">
        <v>0</v>
      </c>
      <c r="AF169" s="40">
        <v>0</v>
      </c>
      <c r="AG169" s="40">
        <v>0</v>
      </c>
      <c r="AH169" s="40"/>
      <c r="AI169" s="167">
        <v>0</v>
      </c>
      <c r="AJ169" s="158" t="e">
        <f t="shared" si="222"/>
        <v>#DIV/0!</v>
      </c>
      <c r="AK169" s="40">
        <v>0</v>
      </c>
      <c r="AL169" s="533" t="e">
        <f t="shared" si="223"/>
        <v>#DIV/0!</v>
      </c>
      <c r="AN169" s="217">
        <f>AD169+'[1]PPTO AL 31 DE JULIO  2016'!Z171</f>
        <v>0</v>
      </c>
      <c r="AO169" s="217">
        <f>AE169+'[1]PPTO AL 31 DE JULIO  2016'!AA171</f>
        <v>0</v>
      </c>
      <c r="AP169" s="217">
        <f>AF169+'[1]PPTO AL 31 DE JULIO  2016'!AB171</f>
        <v>0</v>
      </c>
      <c r="AQ169" s="224">
        <f>AI169+'[1]PPTO AL 31 DE JULIO  2016'!AC171</f>
        <v>0</v>
      </c>
      <c r="AR169" s="226" t="e">
        <f t="shared" si="162"/>
        <v>#DIV/0!</v>
      </c>
      <c r="AS169" s="226" t="e">
        <f t="shared" si="163"/>
        <v>#DIV/0!</v>
      </c>
      <c r="AT169" s="523"/>
      <c r="AU169" s="483"/>
      <c r="AV169" s="486">
        <f t="shared" si="210"/>
        <v>0</v>
      </c>
      <c r="AW169" s="486">
        <f t="shared" si="211"/>
        <v>0</v>
      </c>
    </row>
    <row r="170" spans="1:49" ht="16.8" hidden="1" x14ac:dyDescent="0.55000000000000004">
      <c r="A170" s="253">
        <v>4</v>
      </c>
      <c r="B170" s="472" t="s">
        <v>169</v>
      </c>
      <c r="C170" s="456">
        <f>+C171+C180+C189</f>
        <v>0</v>
      </c>
      <c r="D170" s="457">
        <f>+D171+D180+D189</f>
        <v>0</v>
      </c>
      <c r="E170" s="618">
        <f>+E171+E180+E189</f>
        <v>0</v>
      </c>
      <c r="F170" s="618"/>
      <c r="G170" s="618"/>
      <c r="H170" s="618">
        <f>+H171+H180+H189</f>
        <v>0</v>
      </c>
      <c r="I170" s="183">
        <f t="shared" si="212"/>
        <v>0</v>
      </c>
      <c r="J170" s="473">
        <f>+J171+J180+J189</f>
        <v>0</v>
      </c>
      <c r="K170" s="181">
        <f t="shared" ref="K170:W170" si="230">+K171+K180+K189</f>
        <v>0</v>
      </c>
      <c r="L170" s="176">
        <f t="shared" si="230"/>
        <v>0</v>
      </c>
      <c r="M170" s="175">
        <f t="shared" si="230"/>
        <v>0</v>
      </c>
      <c r="N170" s="176">
        <f t="shared" si="230"/>
        <v>0</v>
      </c>
      <c r="O170" s="175">
        <f t="shared" si="230"/>
        <v>0</v>
      </c>
      <c r="P170" s="176">
        <f t="shared" si="230"/>
        <v>0</v>
      </c>
      <c r="Q170" s="175">
        <f t="shared" si="230"/>
        <v>0</v>
      </c>
      <c r="R170" s="176">
        <f t="shared" si="230"/>
        <v>0</v>
      </c>
      <c r="S170" s="175">
        <f t="shared" si="230"/>
        <v>0</v>
      </c>
      <c r="T170" s="176">
        <f>+T171+T180+T189</f>
        <v>0</v>
      </c>
      <c r="U170" s="175">
        <f>+U171+U180+U189</f>
        <v>0</v>
      </c>
      <c r="V170" s="176">
        <f t="shared" si="230"/>
        <v>0</v>
      </c>
      <c r="W170" s="175">
        <f t="shared" si="230"/>
        <v>0</v>
      </c>
      <c r="X170" s="176">
        <f t="shared" ref="X170:AA170" si="231">+X171+X180+X189</f>
        <v>0</v>
      </c>
      <c r="Y170" s="175">
        <f t="shared" si="231"/>
        <v>0</v>
      </c>
      <c r="Z170" s="176">
        <f t="shared" si="231"/>
        <v>0</v>
      </c>
      <c r="AA170" s="175">
        <f t="shared" si="231"/>
        <v>0</v>
      </c>
      <c r="AB170" s="35">
        <f t="shared" si="215"/>
        <v>0</v>
      </c>
      <c r="AC170" s="484">
        <f t="shared" ref="AC170:AI170" si="232">+AC171+AC180+AC189</f>
        <v>0</v>
      </c>
      <c r="AD170" s="174">
        <f t="shared" si="232"/>
        <v>0</v>
      </c>
      <c r="AE170" s="456">
        <f t="shared" si="232"/>
        <v>0</v>
      </c>
      <c r="AF170" s="174">
        <f t="shared" si="232"/>
        <v>0</v>
      </c>
      <c r="AG170" s="174">
        <f t="shared" ref="AG170" si="233">+AG171+AG180+AG189</f>
        <v>0</v>
      </c>
      <c r="AH170" s="174"/>
      <c r="AI170" s="174">
        <f t="shared" si="232"/>
        <v>0</v>
      </c>
      <c r="AJ170" s="354" t="s">
        <v>0</v>
      </c>
      <c r="AK170" s="174">
        <f t="shared" ref="AK170" si="234">+AK171+AK180+AK189</f>
        <v>0</v>
      </c>
      <c r="AL170" s="533" t="s">
        <v>0</v>
      </c>
      <c r="AN170" s="217">
        <f>AD170+'[1]PPTO AL 31 DE JULIO  2016'!Z172</f>
        <v>0</v>
      </c>
      <c r="AO170" s="217">
        <f>AE170+'[1]PPTO AL 31 DE JULIO  2016'!AA172</f>
        <v>0</v>
      </c>
      <c r="AP170" s="217">
        <f>AF170+'[1]PPTO AL 31 DE JULIO  2016'!AB172</f>
        <v>0</v>
      </c>
      <c r="AQ170" s="224">
        <f>AI170+'[1]PPTO AL 31 DE JULIO  2016'!AC172</f>
        <v>0</v>
      </c>
      <c r="AR170" s="226" t="e">
        <f t="shared" si="162"/>
        <v>#DIV/0!</v>
      </c>
      <c r="AS170" s="226" t="e">
        <f t="shared" si="163"/>
        <v>#DIV/0!</v>
      </c>
      <c r="AT170" s="523"/>
      <c r="AU170" s="491"/>
      <c r="AV170" s="489">
        <f t="shared" si="210"/>
        <v>0</v>
      </c>
      <c r="AW170" s="486">
        <f t="shared" si="211"/>
        <v>0</v>
      </c>
    </row>
    <row r="171" spans="1:49" ht="16.8" hidden="1" x14ac:dyDescent="0.55000000000000004">
      <c r="A171" s="255">
        <v>401</v>
      </c>
      <c r="B171" s="179" t="s">
        <v>170</v>
      </c>
      <c r="C171" s="182">
        <f>SUM(C172:C179)</f>
        <v>0</v>
      </c>
      <c r="D171" s="182">
        <f>SUM(D172:D179)</f>
        <v>0</v>
      </c>
      <c r="E171" s="190">
        <f>SUM(E172:E179)</f>
        <v>0</v>
      </c>
      <c r="F171" s="190"/>
      <c r="G171" s="190"/>
      <c r="H171" s="190">
        <f>SUM(H172:H179)</f>
        <v>0</v>
      </c>
      <c r="I171" s="183">
        <f t="shared" si="212"/>
        <v>0</v>
      </c>
      <c r="J171" s="184">
        <f>SUM(J172:J179)</f>
        <v>0</v>
      </c>
      <c r="K171" s="185">
        <f t="shared" ref="K171:W171" si="235">SUM(K172:K179)</f>
        <v>0</v>
      </c>
      <c r="L171" s="186">
        <f t="shared" si="235"/>
        <v>0</v>
      </c>
      <c r="M171" s="187">
        <f t="shared" si="235"/>
        <v>0</v>
      </c>
      <c r="N171" s="186">
        <f t="shared" si="235"/>
        <v>0</v>
      </c>
      <c r="O171" s="187">
        <f t="shared" si="235"/>
        <v>0</v>
      </c>
      <c r="P171" s="186">
        <f t="shared" si="235"/>
        <v>0</v>
      </c>
      <c r="Q171" s="187">
        <f t="shared" si="235"/>
        <v>0</v>
      </c>
      <c r="R171" s="186">
        <f t="shared" si="235"/>
        <v>0</v>
      </c>
      <c r="S171" s="187">
        <f t="shared" si="235"/>
        <v>0</v>
      </c>
      <c r="T171" s="186">
        <f>SUM(T172:T179)</f>
        <v>0</v>
      </c>
      <c r="U171" s="187">
        <f>SUM(U172:U179)</f>
        <v>0</v>
      </c>
      <c r="V171" s="186">
        <f t="shared" si="235"/>
        <v>0</v>
      </c>
      <c r="W171" s="187">
        <f t="shared" si="235"/>
        <v>0</v>
      </c>
      <c r="X171" s="186">
        <f t="shared" ref="X171:AA171" si="236">SUM(X172:X179)</f>
        <v>0</v>
      </c>
      <c r="Y171" s="187">
        <f t="shared" si="236"/>
        <v>0</v>
      </c>
      <c r="Z171" s="186">
        <f t="shared" si="236"/>
        <v>0</v>
      </c>
      <c r="AA171" s="187">
        <f t="shared" si="236"/>
        <v>0</v>
      </c>
      <c r="AB171" s="35">
        <f t="shared" si="215"/>
        <v>0</v>
      </c>
      <c r="AC171" s="484">
        <f>SUM(AC172:AC179)</f>
        <v>0</v>
      </c>
      <c r="AD171" s="183">
        <f t="shared" ref="AD171:AD191" si="237">SUM(J171:K171)</f>
        <v>0</v>
      </c>
      <c r="AE171" s="474">
        <f>SUM(AE172:AE179)</f>
        <v>0</v>
      </c>
      <c r="AF171" s="189">
        <f>SUM(AF172:AF179)</f>
        <v>0</v>
      </c>
      <c r="AG171" s="189">
        <f>SUM(AG172:AG179)</f>
        <v>0</v>
      </c>
      <c r="AH171" s="189"/>
      <c r="AI171" s="189">
        <f>SUM(AI172:AI179)</f>
        <v>0</v>
      </c>
      <c r="AJ171" s="354" t="e">
        <f t="shared" ref="AJ171:AJ191" si="238">AI171/AD171</f>
        <v>#DIV/0!</v>
      </c>
      <c r="AK171" s="189">
        <f>SUM(AK172:AK179)</f>
        <v>0</v>
      </c>
      <c r="AL171" s="533" t="e">
        <f t="shared" ref="AL171:AL191" si="239">AK171/AF171</f>
        <v>#DIV/0!</v>
      </c>
      <c r="AN171" s="217">
        <f>AD171+'[1]PPTO AL 31 DE JULIO  2016'!Z173</f>
        <v>0</v>
      </c>
      <c r="AO171" s="217">
        <f>AE171+'[1]PPTO AL 31 DE JULIO  2016'!AA173</f>
        <v>0</v>
      </c>
      <c r="AP171" s="217">
        <f>AF171+'[1]PPTO AL 31 DE JULIO  2016'!AB173</f>
        <v>0</v>
      </c>
      <c r="AQ171" s="224">
        <f>AI171+'[1]PPTO AL 31 DE JULIO  2016'!AC173</f>
        <v>0</v>
      </c>
      <c r="AR171" s="226" t="e">
        <f t="shared" si="162"/>
        <v>#DIV/0!</v>
      </c>
      <c r="AS171" s="226" t="e">
        <f t="shared" si="163"/>
        <v>#DIV/0!</v>
      </c>
      <c r="AT171" s="523"/>
      <c r="AU171" s="491"/>
      <c r="AV171" s="489">
        <f t="shared" si="210"/>
        <v>0</v>
      </c>
      <c r="AW171" s="486">
        <f t="shared" si="211"/>
        <v>0</v>
      </c>
    </row>
    <row r="172" spans="1:49" s="4" customFormat="1" ht="15.6" hidden="1" x14ac:dyDescent="0.55000000000000004">
      <c r="A172" s="566">
        <v>40101</v>
      </c>
      <c r="B172" s="459" t="s">
        <v>171</v>
      </c>
      <c r="C172" s="568">
        <v>0</v>
      </c>
      <c r="D172" s="460">
        <v>0</v>
      </c>
      <c r="E172" s="5"/>
      <c r="F172" s="5"/>
      <c r="G172" s="5"/>
      <c r="H172" s="5"/>
      <c r="I172" s="38">
        <f t="shared" si="212"/>
        <v>0</v>
      </c>
      <c r="J172" s="548">
        <v>0</v>
      </c>
      <c r="K172" s="19">
        <v>0</v>
      </c>
      <c r="L172" s="14">
        <v>0</v>
      </c>
      <c r="M172" s="15">
        <v>0</v>
      </c>
      <c r="N172" s="18">
        <v>0</v>
      </c>
      <c r="O172" s="19">
        <v>0</v>
      </c>
      <c r="P172" s="14">
        <v>0</v>
      </c>
      <c r="Q172" s="15">
        <v>0</v>
      </c>
      <c r="R172" s="18">
        <v>0</v>
      </c>
      <c r="S172" s="19">
        <v>0</v>
      </c>
      <c r="T172" s="14">
        <v>0</v>
      </c>
      <c r="U172" s="15">
        <v>0</v>
      </c>
      <c r="V172" s="18">
        <v>0</v>
      </c>
      <c r="W172" s="19">
        <v>0</v>
      </c>
      <c r="X172" s="14">
        <v>0</v>
      </c>
      <c r="Y172" s="15">
        <v>0</v>
      </c>
      <c r="Z172" s="18">
        <v>0</v>
      </c>
      <c r="AA172" s="19">
        <v>0</v>
      </c>
      <c r="AB172" s="35">
        <f t="shared" si="215"/>
        <v>0</v>
      </c>
      <c r="AC172" s="484">
        <v>0</v>
      </c>
      <c r="AD172" s="567">
        <f t="shared" si="237"/>
        <v>0</v>
      </c>
      <c r="AE172" s="463">
        <v>0</v>
      </c>
      <c r="AF172" s="40">
        <v>0</v>
      </c>
      <c r="AG172" s="40">
        <v>0</v>
      </c>
      <c r="AH172" s="40"/>
      <c r="AI172" s="167">
        <v>0</v>
      </c>
      <c r="AJ172" s="158" t="e">
        <f t="shared" si="238"/>
        <v>#DIV/0!</v>
      </c>
      <c r="AK172" s="40">
        <v>0</v>
      </c>
      <c r="AL172" s="533" t="e">
        <f t="shared" si="239"/>
        <v>#DIV/0!</v>
      </c>
      <c r="AN172" s="217">
        <f>AD172+'[1]PPTO AL 31 DE JULIO  2016'!Z174</f>
        <v>0</v>
      </c>
      <c r="AO172" s="217">
        <f>AE172+'[1]PPTO AL 31 DE JULIO  2016'!AA174</f>
        <v>0</v>
      </c>
      <c r="AP172" s="217">
        <f>AF172+'[1]PPTO AL 31 DE JULIO  2016'!AB174</f>
        <v>0</v>
      </c>
      <c r="AQ172" s="224">
        <f>AI172+'[1]PPTO AL 31 DE JULIO  2016'!AC174</f>
        <v>0</v>
      </c>
      <c r="AR172" s="226" t="e">
        <f t="shared" si="162"/>
        <v>#DIV/0!</v>
      </c>
      <c r="AS172" s="226" t="e">
        <f t="shared" si="163"/>
        <v>#DIV/0!</v>
      </c>
      <c r="AT172" s="523"/>
      <c r="AU172" s="483"/>
      <c r="AV172" s="486">
        <f t="shared" si="210"/>
        <v>0</v>
      </c>
      <c r="AW172" s="486">
        <f t="shared" si="211"/>
        <v>0</v>
      </c>
    </row>
    <row r="173" spans="1:49" s="4" customFormat="1" ht="15.6" hidden="1" x14ac:dyDescent="0.55000000000000004">
      <c r="A173" s="566">
        <v>40102</v>
      </c>
      <c r="B173" s="459" t="s">
        <v>172</v>
      </c>
      <c r="C173" s="568">
        <v>0</v>
      </c>
      <c r="D173" s="460">
        <v>0</v>
      </c>
      <c r="E173" s="5"/>
      <c r="F173" s="5"/>
      <c r="G173" s="5"/>
      <c r="H173" s="5"/>
      <c r="I173" s="38">
        <f t="shared" si="212"/>
        <v>0</v>
      </c>
      <c r="J173" s="548">
        <v>0</v>
      </c>
      <c r="K173" s="19">
        <v>0</v>
      </c>
      <c r="L173" s="14">
        <v>0</v>
      </c>
      <c r="M173" s="15">
        <v>0</v>
      </c>
      <c r="N173" s="18">
        <v>0</v>
      </c>
      <c r="O173" s="19">
        <v>0</v>
      </c>
      <c r="P173" s="14">
        <v>0</v>
      </c>
      <c r="Q173" s="15">
        <v>0</v>
      </c>
      <c r="R173" s="18">
        <v>0</v>
      </c>
      <c r="S173" s="19">
        <v>0</v>
      </c>
      <c r="T173" s="14">
        <v>0</v>
      </c>
      <c r="U173" s="15">
        <v>0</v>
      </c>
      <c r="V173" s="18">
        <v>0</v>
      </c>
      <c r="W173" s="19">
        <v>0</v>
      </c>
      <c r="X173" s="14">
        <v>0</v>
      </c>
      <c r="Y173" s="15">
        <v>0</v>
      </c>
      <c r="Z173" s="18">
        <v>0</v>
      </c>
      <c r="AA173" s="19">
        <v>0</v>
      </c>
      <c r="AB173" s="35">
        <f t="shared" si="215"/>
        <v>0</v>
      </c>
      <c r="AC173" s="484">
        <v>0</v>
      </c>
      <c r="AD173" s="567">
        <f t="shared" si="237"/>
        <v>0</v>
      </c>
      <c r="AE173" s="463">
        <v>0</v>
      </c>
      <c r="AF173" s="40">
        <v>0</v>
      </c>
      <c r="AG173" s="40">
        <v>0</v>
      </c>
      <c r="AH173" s="40"/>
      <c r="AI173" s="167">
        <v>0</v>
      </c>
      <c r="AJ173" s="158" t="e">
        <f t="shared" si="238"/>
        <v>#DIV/0!</v>
      </c>
      <c r="AK173" s="40">
        <v>0</v>
      </c>
      <c r="AL173" s="533" t="e">
        <f t="shared" si="239"/>
        <v>#DIV/0!</v>
      </c>
      <c r="AN173" s="217">
        <f>AD173+'[1]PPTO AL 31 DE JULIO  2016'!Z175</f>
        <v>0</v>
      </c>
      <c r="AO173" s="217">
        <f>AE173+'[1]PPTO AL 31 DE JULIO  2016'!AA175</f>
        <v>0</v>
      </c>
      <c r="AP173" s="217">
        <f>AF173+'[1]PPTO AL 31 DE JULIO  2016'!AB175</f>
        <v>0</v>
      </c>
      <c r="AQ173" s="224">
        <f>AI173+'[1]PPTO AL 31 DE JULIO  2016'!AC175</f>
        <v>0</v>
      </c>
      <c r="AR173" s="226" t="e">
        <f t="shared" ref="AR173:AR201" si="240">AO173/AN173</f>
        <v>#DIV/0!</v>
      </c>
      <c r="AS173" s="226" t="e">
        <f t="shared" ref="AS173:AS201" si="241">(AO173+AP173)/AN173</f>
        <v>#DIV/0!</v>
      </c>
      <c r="AT173" s="523"/>
      <c r="AU173" s="483"/>
      <c r="AV173" s="486">
        <f t="shared" si="210"/>
        <v>0</v>
      </c>
      <c r="AW173" s="486">
        <f t="shared" si="211"/>
        <v>0</v>
      </c>
    </row>
    <row r="174" spans="1:49" s="4" customFormat="1" ht="15.6" hidden="1" x14ac:dyDescent="0.55000000000000004">
      <c r="A174" s="566">
        <v>40103</v>
      </c>
      <c r="B174" s="459" t="s">
        <v>173</v>
      </c>
      <c r="C174" s="568">
        <v>0</v>
      </c>
      <c r="D174" s="460">
        <v>0</v>
      </c>
      <c r="E174" s="5"/>
      <c r="F174" s="5"/>
      <c r="G174" s="5"/>
      <c r="H174" s="5"/>
      <c r="I174" s="38">
        <f t="shared" si="212"/>
        <v>0</v>
      </c>
      <c r="J174" s="548">
        <v>0</v>
      </c>
      <c r="K174" s="19">
        <v>0</v>
      </c>
      <c r="L174" s="14">
        <v>0</v>
      </c>
      <c r="M174" s="15">
        <v>0</v>
      </c>
      <c r="N174" s="18">
        <v>0</v>
      </c>
      <c r="O174" s="19">
        <v>0</v>
      </c>
      <c r="P174" s="14">
        <v>0</v>
      </c>
      <c r="Q174" s="15">
        <v>0</v>
      </c>
      <c r="R174" s="18">
        <v>0</v>
      </c>
      <c r="S174" s="19">
        <v>0</v>
      </c>
      <c r="T174" s="14">
        <v>0</v>
      </c>
      <c r="U174" s="15">
        <v>0</v>
      </c>
      <c r="V174" s="18">
        <v>0</v>
      </c>
      <c r="W174" s="19">
        <v>0</v>
      </c>
      <c r="X174" s="14">
        <v>0</v>
      </c>
      <c r="Y174" s="15">
        <v>0</v>
      </c>
      <c r="Z174" s="18">
        <v>0</v>
      </c>
      <c r="AA174" s="19">
        <v>0</v>
      </c>
      <c r="AB174" s="35">
        <f t="shared" si="215"/>
        <v>0</v>
      </c>
      <c r="AC174" s="484">
        <v>0</v>
      </c>
      <c r="AD174" s="567">
        <f t="shared" si="237"/>
        <v>0</v>
      </c>
      <c r="AE174" s="463">
        <v>0</v>
      </c>
      <c r="AF174" s="40">
        <v>0</v>
      </c>
      <c r="AG174" s="40">
        <v>0</v>
      </c>
      <c r="AH174" s="40"/>
      <c r="AI174" s="167">
        <v>0</v>
      </c>
      <c r="AJ174" s="158" t="e">
        <f t="shared" si="238"/>
        <v>#DIV/0!</v>
      </c>
      <c r="AK174" s="40">
        <v>0</v>
      </c>
      <c r="AL174" s="533" t="e">
        <f t="shared" si="239"/>
        <v>#DIV/0!</v>
      </c>
      <c r="AN174" s="217">
        <f>AD174+'[1]PPTO AL 31 DE JULIO  2016'!Z176</f>
        <v>0</v>
      </c>
      <c r="AO174" s="217">
        <f>AE174+'[1]PPTO AL 31 DE JULIO  2016'!AA176</f>
        <v>0</v>
      </c>
      <c r="AP174" s="217">
        <f>AF174+'[1]PPTO AL 31 DE JULIO  2016'!AB176</f>
        <v>0</v>
      </c>
      <c r="AQ174" s="224">
        <f>AI174+'[1]PPTO AL 31 DE JULIO  2016'!AC176</f>
        <v>0</v>
      </c>
      <c r="AR174" s="226" t="e">
        <f t="shared" si="240"/>
        <v>#DIV/0!</v>
      </c>
      <c r="AS174" s="226" t="e">
        <f t="shared" si="241"/>
        <v>#DIV/0!</v>
      </c>
      <c r="AT174" s="523"/>
      <c r="AU174" s="483"/>
      <c r="AV174" s="486">
        <f t="shared" si="210"/>
        <v>0</v>
      </c>
      <c r="AW174" s="486">
        <f t="shared" si="211"/>
        <v>0</v>
      </c>
    </row>
    <row r="175" spans="1:49" s="4" customFormat="1" ht="15.6" hidden="1" x14ac:dyDescent="0.55000000000000004">
      <c r="A175" s="566">
        <v>40104</v>
      </c>
      <c r="B175" s="459" t="s">
        <v>174</v>
      </c>
      <c r="C175" s="568">
        <v>0</v>
      </c>
      <c r="D175" s="460">
        <v>0</v>
      </c>
      <c r="E175" s="5"/>
      <c r="F175" s="5"/>
      <c r="G175" s="5"/>
      <c r="H175" s="5"/>
      <c r="I175" s="38">
        <f t="shared" si="212"/>
        <v>0</v>
      </c>
      <c r="J175" s="548">
        <v>0</v>
      </c>
      <c r="K175" s="19">
        <v>0</v>
      </c>
      <c r="L175" s="14">
        <v>0</v>
      </c>
      <c r="M175" s="15">
        <v>0</v>
      </c>
      <c r="N175" s="18">
        <v>0</v>
      </c>
      <c r="O175" s="19">
        <v>0</v>
      </c>
      <c r="P175" s="14">
        <v>0</v>
      </c>
      <c r="Q175" s="15">
        <v>0</v>
      </c>
      <c r="R175" s="18">
        <v>0</v>
      </c>
      <c r="S175" s="19">
        <v>0</v>
      </c>
      <c r="T175" s="14">
        <v>0</v>
      </c>
      <c r="U175" s="15">
        <v>0</v>
      </c>
      <c r="V175" s="18">
        <v>0</v>
      </c>
      <c r="W175" s="19">
        <v>0</v>
      </c>
      <c r="X175" s="14">
        <v>0</v>
      </c>
      <c r="Y175" s="15">
        <v>0</v>
      </c>
      <c r="Z175" s="18">
        <v>0</v>
      </c>
      <c r="AA175" s="19">
        <v>0</v>
      </c>
      <c r="AB175" s="35">
        <f t="shared" si="215"/>
        <v>0</v>
      </c>
      <c r="AC175" s="484">
        <v>0</v>
      </c>
      <c r="AD175" s="567">
        <f t="shared" si="237"/>
        <v>0</v>
      </c>
      <c r="AE175" s="463">
        <v>0</v>
      </c>
      <c r="AF175" s="40">
        <v>0</v>
      </c>
      <c r="AG175" s="40">
        <v>0</v>
      </c>
      <c r="AH175" s="40"/>
      <c r="AI175" s="167">
        <v>0</v>
      </c>
      <c r="AJ175" s="158" t="e">
        <f t="shared" si="238"/>
        <v>#DIV/0!</v>
      </c>
      <c r="AK175" s="40">
        <v>0</v>
      </c>
      <c r="AL175" s="533" t="e">
        <f t="shared" si="239"/>
        <v>#DIV/0!</v>
      </c>
      <c r="AN175" s="217">
        <f>AD175+'[1]PPTO AL 31 DE JULIO  2016'!Z177</f>
        <v>0</v>
      </c>
      <c r="AO175" s="217">
        <f>AE175+'[1]PPTO AL 31 DE JULIO  2016'!AA177</f>
        <v>0</v>
      </c>
      <c r="AP175" s="217">
        <f>AF175+'[1]PPTO AL 31 DE JULIO  2016'!AB177</f>
        <v>0</v>
      </c>
      <c r="AQ175" s="224">
        <f>AI175+'[1]PPTO AL 31 DE JULIO  2016'!AC177</f>
        <v>0</v>
      </c>
      <c r="AR175" s="226" t="e">
        <f t="shared" si="240"/>
        <v>#DIV/0!</v>
      </c>
      <c r="AS175" s="226" t="e">
        <f t="shared" si="241"/>
        <v>#DIV/0!</v>
      </c>
      <c r="AT175" s="523"/>
      <c r="AU175" s="483"/>
      <c r="AV175" s="486">
        <f t="shared" si="210"/>
        <v>0</v>
      </c>
      <c r="AW175" s="486">
        <f t="shared" si="211"/>
        <v>0</v>
      </c>
    </row>
    <row r="176" spans="1:49" s="4" customFormat="1" ht="15.6" hidden="1" x14ac:dyDescent="0.55000000000000004">
      <c r="A176" s="566">
        <v>40105</v>
      </c>
      <c r="B176" s="459" t="s">
        <v>175</v>
      </c>
      <c r="C176" s="568">
        <v>0</v>
      </c>
      <c r="D176" s="460">
        <v>0</v>
      </c>
      <c r="E176" s="5"/>
      <c r="F176" s="5"/>
      <c r="G176" s="5"/>
      <c r="H176" s="5"/>
      <c r="I176" s="38">
        <f t="shared" si="212"/>
        <v>0</v>
      </c>
      <c r="J176" s="548">
        <v>0</v>
      </c>
      <c r="K176" s="19">
        <v>0</v>
      </c>
      <c r="L176" s="14">
        <v>0</v>
      </c>
      <c r="M176" s="15">
        <v>0</v>
      </c>
      <c r="N176" s="18">
        <v>0</v>
      </c>
      <c r="O176" s="19">
        <v>0</v>
      </c>
      <c r="P176" s="14">
        <v>0</v>
      </c>
      <c r="Q176" s="15">
        <v>0</v>
      </c>
      <c r="R176" s="18">
        <v>0</v>
      </c>
      <c r="S176" s="19">
        <v>0</v>
      </c>
      <c r="T176" s="14">
        <v>0</v>
      </c>
      <c r="U176" s="15">
        <v>0</v>
      </c>
      <c r="V176" s="18">
        <v>0</v>
      </c>
      <c r="W176" s="19">
        <v>0</v>
      </c>
      <c r="X176" s="14">
        <v>0</v>
      </c>
      <c r="Y176" s="15">
        <v>0</v>
      </c>
      <c r="Z176" s="18">
        <v>0</v>
      </c>
      <c r="AA176" s="19">
        <v>0</v>
      </c>
      <c r="AB176" s="35">
        <f t="shared" si="215"/>
        <v>0</v>
      </c>
      <c r="AC176" s="484">
        <v>0</v>
      </c>
      <c r="AD176" s="567">
        <f t="shared" si="237"/>
        <v>0</v>
      </c>
      <c r="AE176" s="463">
        <v>0</v>
      </c>
      <c r="AF176" s="40">
        <v>0</v>
      </c>
      <c r="AG176" s="40">
        <v>0</v>
      </c>
      <c r="AH176" s="40"/>
      <c r="AI176" s="167">
        <v>0</v>
      </c>
      <c r="AJ176" s="158" t="e">
        <f t="shared" si="238"/>
        <v>#DIV/0!</v>
      </c>
      <c r="AK176" s="40">
        <v>0</v>
      </c>
      <c r="AL176" s="533" t="e">
        <f t="shared" si="239"/>
        <v>#DIV/0!</v>
      </c>
      <c r="AN176" s="217">
        <f>AD176+'[1]PPTO AL 31 DE JULIO  2016'!Z178</f>
        <v>0</v>
      </c>
      <c r="AO176" s="217">
        <f>AE176+'[1]PPTO AL 31 DE JULIO  2016'!AA178</f>
        <v>0</v>
      </c>
      <c r="AP176" s="217">
        <f>AF176+'[1]PPTO AL 31 DE JULIO  2016'!AB178</f>
        <v>0</v>
      </c>
      <c r="AQ176" s="224">
        <f>AI176+'[1]PPTO AL 31 DE JULIO  2016'!AC178</f>
        <v>0</v>
      </c>
      <c r="AR176" s="226" t="e">
        <f t="shared" si="240"/>
        <v>#DIV/0!</v>
      </c>
      <c r="AS176" s="226" t="e">
        <f t="shared" si="241"/>
        <v>#DIV/0!</v>
      </c>
      <c r="AT176" s="523"/>
      <c r="AU176" s="483"/>
      <c r="AV176" s="486">
        <f t="shared" si="210"/>
        <v>0</v>
      </c>
      <c r="AW176" s="486">
        <f t="shared" si="211"/>
        <v>0</v>
      </c>
    </row>
    <row r="177" spans="1:49" s="4" customFormat="1" ht="15.6" hidden="1" x14ac:dyDescent="0.55000000000000004">
      <c r="A177" s="566">
        <v>40106</v>
      </c>
      <c r="B177" s="459" t="s">
        <v>176</v>
      </c>
      <c r="C177" s="568">
        <v>0</v>
      </c>
      <c r="D177" s="460">
        <v>0</v>
      </c>
      <c r="E177" s="5"/>
      <c r="F177" s="5"/>
      <c r="G177" s="5"/>
      <c r="H177" s="5"/>
      <c r="I177" s="38">
        <f t="shared" si="212"/>
        <v>0</v>
      </c>
      <c r="J177" s="548">
        <v>0</v>
      </c>
      <c r="K177" s="19">
        <v>0</v>
      </c>
      <c r="L177" s="14">
        <v>0</v>
      </c>
      <c r="M177" s="15">
        <v>0</v>
      </c>
      <c r="N177" s="18">
        <v>0</v>
      </c>
      <c r="O177" s="19">
        <v>0</v>
      </c>
      <c r="P177" s="14">
        <v>0</v>
      </c>
      <c r="Q177" s="15">
        <v>0</v>
      </c>
      <c r="R177" s="18">
        <v>0</v>
      </c>
      <c r="S177" s="19">
        <v>0</v>
      </c>
      <c r="T177" s="14">
        <v>0</v>
      </c>
      <c r="U177" s="15">
        <v>0</v>
      </c>
      <c r="V177" s="18">
        <v>0</v>
      </c>
      <c r="W177" s="19">
        <v>0</v>
      </c>
      <c r="X177" s="14">
        <v>0</v>
      </c>
      <c r="Y177" s="15">
        <v>0</v>
      </c>
      <c r="Z177" s="18">
        <v>0</v>
      </c>
      <c r="AA177" s="19">
        <v>0</v>
      </c>
      <c r="AB177" s="35">
        <f t="shared" si="215"/>
        <v>0</v>
      </c>
      <c r="AC177" s="484">
        <v>0</v>
      </c>
      <c r="AD177" s="567">
        <f t="shared" si="237"/>
        <v>0</v>
      </c>
      <c r="AE177" s="463">
        <v>0</v>
      </c>
      <c r="AF177" s="40">
        <v>0</v>
      </c>
      <c r="AG177" s="40">
        <v>0</v>
      </c>
      <c r="AH177" s="40"/>
      <c r="AI177" s="167">
        <v>0</v>
      </c>
      <c r="AJ177" s="158" t="e">
        <f t="shared" si="238"/>
        <v>#DIV/0!</v>
      </c>
      <c r="AK177" s="40">
        <v>0</v>
      </c>
      <c r="AL177" s="533" t="e">
        <f t="shared" si="239"/>
        <v>#DIV/0!</v>
      </c>
      <c r="AN177" s="217">
        <f>AD177+'[1]PPTO AL 31 DE JULIO  2016'!Z179</f>
        <v>0</v>
      </c>
      <c r="AO177" s="217">
        <f>AE177+'[1]PPTO AL 31 DE JULIO  2016'!AA179</f>
        <v>0</v>
      </c>
      <c r="AP177" s="217">
        <f>AF177+'[1]PPTO AL 31 DE JULIO  2016'!AB179</f>
        <v>0</v>
      </c>
      <c r="AQ177" s="224">
        <f>AI177+'[1]PPTO AL 31 DE JULIO  2016'!AC179</f>
        <v>0</v>
      </c>
      <c r="AR177" s="226" t="e">
        <f t="shared" si="240"/>
        <v>#DIV/0!</v>
      </c>
      <c r="AS177" s="226" t="e">
        <f t="shared" si="241"/>
        <v>#DIV/0!</v>
      </c>
      <c r="AT177" s="523"/>
      <c r="AU177" s="483"/>
      <c r="AV177" s="486">
        <f t="shared" si="210"/>
        <v>0</v>
      </c>
      <c r="AW177" s="486">
        <f t="shared" si="211"/>
        <v>0</v>
      </c>
    </row>
    <row r="178" spans="1:49" s="4" customFormat="1" ht="15.6" hidden="1" x14ac:dyDescent="0.55000000000000004">
      <c r="A178" s="566">
        <v>40107</v>
      </c>
      <c r="B178" s="459" t="s">
        <v>177</v>
      </c>
      <c r="C178" s="568">
        <v>0</v>
      </c>
      <c r="D178" s="460">
        <v>0</v>
      </c>
      <c r="E178" s="5"/>
      <c r="F178" s="5"/>
      <c r="G178" s="5"/>
      <c r="H178" s="5"/>
      <c r="I178" s="38">
        <f t="shared" si="212"/>
        <v>0</v>
      </c>
      <c r="J178" s="548">
        <v>0</v>
      </c>
      <c r="K178" s="19">
        <v>0</v>
      </c>
      <c r="L178" s="14">
        <v>0</v>
      </c>
      <c r="M178" s="15">
        <v>0</v>
      </c>
      <c r="N178" s="18">
        <v>0</v>
      </c>
      <c r="O178" s="19">
        <v>0</v>
      </c>
      <c r="P178" s="14">
        <v>0</v>
      </c>
      <c r="Q178" s="15">
        <v>0</v>
      </c>
      <c r="R178" s="18">
        <v>0</v>
      </c>
      <c r="S178" s="19">
        <v>0</v>
      </c>
      <c r="T178" s="14">
        <v>0</v>
      </c>
      <c r="U178" s="15">
        <v>0</v>
      </c>
      <c r="V178" s="18">
        <v>0</v>
      </c>
      <c r="W178" s="19">
        <v>0</v>
      </c>
      <c r="X178" s="14">
        <v>0</v>
      </c>
      <c r="Y178" s="15">
        <v>0</v>
      </c>
      <c r="Z178" s="18">
        <v>0</v>
      </c>
      <c r="AA178" s="19">
        <v>0</v>
      </c>
      <c r="AB178" s="35">
        <f t="shared" si="215"/>
        <v>0</v>
      </c>
      <c r="AC178" s="484">
        <v>0</v>
      </c>
      <c r="AD178" s="567">
        <f t="shared" si="237"/>
        <v>0</v>
      </c>
      <c r="AE178" s="463">
        <v>0</v>
      </c>
      <c r="AF178" s="40">
        <v>0</v>
      </c>
      <c r="AG178" s="40">
        <v>0</v>
      </c>
      <c r="AH178" s="40"/>
      <c r="AI178" s="167">
        <v>0</v>
      </c>
      <c r="AJ178" s="158" t="e">
        <f t="shared" si="238"/>
        <v>#DIV/0!</v>
      </c>
      <c r="AK178" s="40">
        <v>0</v>
      </c>
      <c r="AL178" s="533" t="e">
        <f t="shared" si="239"/>
        <v>#DIV/0!</v>
      </c>
      <c r="AN178" s="217">
        <f>AD178+'[1]PPTO AL 31 DE JULIO  2016'!Z180</f>
        <v>0</v>
      </c>
      <c r="AO178" s="217">
        <f>AE178+'[1]PPTO AL 31 DE JULIO  2016'!AA180</f>
        <v>0</v>
      </c>
      <c r="AP178" s="217">
        <f>AF178+'[1]PPTO AL 31 DE JULIO  2016'!AB180</f>
        <v>0</v>
      </c>
      <c r="AQ178" s="224">
        <f>AI178+'[1]PPTO AL 31 DE JULIO  2016'!AC180</f>
        <v>0</v>
      </c>
      <c r="AR178" s="226" t="e">
        <f t="shared" si="240"/>
        <v>#DIV/0!</v>
      </c>
      <c r="AS178" s="226" t="e">
        <f t="shared" si="241"/>
        <v>#DIV/0!</v>
      </c>
      <c r="AT178" s="523"/>
      <c r="AU178" s="483"/>
      <c r="AV178" s="486">
        <f t="shared" si="210"/>
        <v>0</v>
      </c>
      <c r="AW178" s="486">
        <f t="shared" si="211"/>
        <v>0</v>
      </c>
    </row>
    <row r="179" spans="1:49" s="4" customFormat="1" ht="15.6" hidden="1" x14ac:dyDescent="0.55000000000000004">
      <c r="A179" s="566">
        <v>40108</v>
      </c>
      <c r="B179" s="459" t="s">
        <v>178</v>
      </c>
      <c r="C179" s="568">
        <v>0</v>
      </c>
      <c r="D179" s="460">
        <v>0</v>
      </c>
      <c r="E179" s="5"/>
      <c r="F179" s="5"/>
      <c r="G179" s="5"/>
      <c r="H179" s="5"/>
      <c r="I179" s="38">
        <f t="shared" si="212"/>
        <v>0</v>
      </c>
      <c r="J179" s="548">
        <v>0</v>
      </c>
      <c r="K179" s="19">
        <v>0</v>
      </c>
      <c r="L179" s="14">
        <v>0</v>
      </c>
      <c r="M179" s="15">
        <v>0</v>
      </c>
      <c r="N179" s="18">
        <v>0</v>
      </c>
      <c r="O179" s="19">
        <v>0</v>
      </c>
      <c r="P179" s="14">
        <v>0</v>
      </c>
      <c r="Q179" s="15">
        <v>0</v>
      </c>
      <c r="R179" s="18">
        <v>0</v>
      </c>
      <c r="S179" s="19">
        <v>0</v>
      </c>
      <c r="T179" s="14">
        <v>0</v>
      </c>
      <c r="U179" s="15">
        <v>0</v>
      </c>
      <c r="V179" s="18">
        <v>0</v>
      </c>
      <c r="W179" s="19">
        <v>0</v>
      </c>
      <c r="X179" s="14">
        <v>0</v>
      </c>
      <c r="Y179" s="15">
        <v>0</v>
      </c>
      <c r="Z179" s="18">
        <v>0</v>
      </c>
      <c r="AA179" s="19">
        <v>0</v>
      </c>
      <c r="AB179" s="35">
        <f t="shared" si="215"/>
        <v>0</v>
      </c>
      <c r="AC179" s="484">
        <v>0</v>
      </c>
      <c r="AD179" s="567">
        <f t="shared" si="237"/>
        <v>0</v>
      </c>
      <c r="AE179" s="463">
        <v>0</v>
      </c>
      <c r="AF179" s="40">
        <v>0</v>
      </c>
      <c r="AG179" s="40">
        <v>0</v>
      </c>
      <c r="AH179" s="40"/>
      <c r="AI179" s="167">
        <v>0</v>
      </c>
      <c r="AJ179" s="158" t="e">
        <f t="shared" si="238"/>
        <v>#DIV/0!</v>
      </c>
      <c r="AK179" s="40">
        <v>0</v>
      </c>
      <c r="AL179" s="533" t="e">
        <f t="shared" si="239"/>
        <v>#DIV/0!</v>
      </c>
      <c r="AN179" s="217">
        <f>AD179+'[1]PPTO AL 31 DE JULIO  2016'!Z181</f>
        <v>0</v>
      </c>
      <c r="AO179" s="217">
        <f>AE179+'[1]PPTO AL 31 DE JULIO  2016'!AA181</f>
        <v>0</v>
      </c>
      <c r="AP179" s="217">
        <f>AF179+'[1]PPTO AL 31 DE JULIO  2016'!AB181</f>
        <v>0</v>
      </c>
      <c r="AQ179" s="224">
        <f>AI179+'[1]PPTO AL 31 DE JULIO  2016'!AC181</f>
        <v>0</v>
      </c>
      <c r="AR179" s="226" t="e">
        <f t="shared" si="240"/>
        <v>#DIV/0!</v>
      </c>
      <c r="AS179" s="226" t="e">
        <f t="shared" si="241"/>
        <v>#DIV/0!</v>
      </c>
      <c r="AT179" s="523"/>
      <c r="AU179" s="483"/>
      <c r="AV179" s="486">
        <f t="shared" si="210"/>
        <v>0</v>
      </c>
      <c r="AW179" s="486">
        <f t="shared" si="211"/>
        <v>0</v>
      </c>
    </row>
    <row r="180" spans="1:49" ht="16.8" hidden="1" x14ac:dyDescent="0.55000000000000004">
      <c r="A180" s="255">
        <v>402</v>
      </c>
      <c r="B180" s="179" t="s">
        <v>179</v>
      </c>
      <c r="C180" s="182">
        <f>SUM(C181:C188)</f>
        <v>0</v>
      </c>
      <c r="D180" s="182">
        <f>SUM(D181:D188)</f>
        <v>0</v>
      </c>
      <c r="E180" s="190">
        <f>SUM(E181:E188)</f>
        <v>0</v>
      </c>
      <c r="F180" s="190"/>
      <c r="G180" s="190"/>
      <c r="H180" s="190">
        <f>SUM(H181:H188)</f>
        <v>0</v>
      </c>
      <c r="I180" s="183">
        <f t="shared" si="212"/>
        <v>0</v>
      </c>
      <c r="J180" s="184">
        <f>SUM(J181:J188)</f>
        <v>0</v>
      </c>
      <c r="K180" s="185">
        <f t="shared" ref="K180:W180" si="242">SUM(K181:K188)</f>
        <v>0</v>
      </c>
      <c r="L180" s="186">
        <f t="shared" si="242"/>
        <v>0</v>
      </c>
      <c r="M180" s="187">
        <f t="shared" si="242"/>
        <v>0</v>
      </c>
      <c r="N180" s="186">
        <f t="shared" si="242"/>
        <v>0</v>
      </c>
      <c r="O180" s="187">
        <f t="shared" si="242"/>
        <v>0</v>
      </c>
      <c r="P180" s="186">
        <f t="shared" si="242"/>
        <v>0</v>
      </c>
      <c r="Q180" s="187">
        <f t="shared" si="242"/>
        <v>0</v>
      </c>
      <c r="R180" s="186">
        <f t="shared" si="242"/>
        <v>0</v>
      </c>
      <c r="S180" s="187">
        <f t="shared" si="242"/>
        <v>0</v>
      </c>
      <c r="T180" s="186">
        <f>SUM(T181:T188)</f>
        <v>0</v>
      </c>
      <c r="U180" s="187">
        <f>SUM(U181:U188)</f>
        <v>0</v>
      </c>
      <c r="V180" s="186">
        <f t="shared" si="242"/>
        <v>0</v>
      </c>
      <c r="W180" s="187">
        <f t="shared" si="242"/>
        <v>0</v>
      </c>
      <c r="X180" s="186">
        <f t="shared" ref="X180:AA180" si="243">SUM(X181:X188)</f>
        <v>0</v>
      </c>
      <c r="Y180" s="187">
        <f t="shared" si="243"/>
        <v>0</v>
      </c>
      <c r="Z180" s="186">
        <f t="shared" si="243"/>
        <v>0</v>
      </c>
      <c r="AA180" s="187">
        <f t="shared" si="243"/>
        <v>0</v>
      </c>
      <c r="AB180" s="35">
        <f t="shared" si="215"/>
        <v>0</v>
      </c>
      <c r="AC180" s="484">
        <f>SUM(AC181:AC188)</f>
        <v>0</v>
      </c>
      <c r="AD180" s="183">
        <f t="shared" si="237"/>
        <v>0</v>
      </c>
      <c r="AE180" s="474">
        <f>SUM(AE181:AE188)</f>
        <v>0</v>
      </c>
      <c r="AF180" s="189">
        <f>SUM(AF181:AF188)</f>
        <v>0</v>
      </c>
      <c r="AG180" s="189">
        <f>SUM(AG181:AG188)</f>
        <v>0</v>
      </c>
      <c r="AH180" s="189"/>
      <c r="AI180" s="189">
        <f>SUM(AI181:AI188)</f>
        <v>0</v>
      </c>
      <c r="AJ180" s="354" t="e">
        <f t="shared" si="238"/>
        <v>#DIV/0!</v>
      </c>
      <c r="AK180" s="189">
        <f>SUM(AK181:AK188)</f>
        <v>0</v>
      </c>
      <c r="AL180" s="533" t="e">
        <f t="shared" si="239"/>
        <v>#DIV/0!</v>
      </c>
      <c r="AN180" s="217">
        <f>AD180+'[1]PPTO AL 31 DE JULIO  2016'!Z182</f>
        <v>0</v>
      </c>
      <c r="AO180" s="217">
        <f>AE180+'[1]PPTO AL 31 DE JULIO  2016'!AA182</f>
        <v>0</v>
      </c>
      <c r="AP180" s="217">
        <f>AF180+'[1]PPTO AL 31 DE JULIO  2016'!AB182</f>
        <v>0</v>
      </c>
      <c r="AQ180" s="224">
        <f>AI180+'[1]PPTO AL 31 DE JULIO  2016'!AC182</f>
        <v>0</v>
      </c>
      <c r="AR180" s="226" t="e">
        <f t="shared" si="240"/>
        <v>#DIV/0!</v>
      </c>
      <c r="AS180" s="226" t="e">
        <f t="shared" si="241"/>
        <v>#DIV/0!</v>
      </c>
      <c r="AT180" s="523"/>
      <c r="AU180" s="491"/>
      <c r="AV180" s="489">
        <f t="shared" si="210"/>
        <v>0</v>
      </c>
      <c r="AW180" s="486">
        <f t="shared" si="211"/>
        <v>0</v>
      </c>
    </row>
    <row r="181" spans="1:49" s="4" customFormat="1" ht="15.6" hidden="1" x14ac:dyDescent="0.55000000000000004">
      <c r="A181" s="566">
        <v>40201</v>
      </c>
      <c r="B181" s="459" t="s">
        <v>180</v>
      </c>
      <c r="C181" s="568">
        <v>0</v>
      </c>
      <c r="D181" s="460">
        <v>0</v>
      </c>
      <c r="E181" s="5"/>
      <c r="F181" s="5"/>
      <c r="G181" s="5"/>
      <c r="H181" s="5"/>
      <c r="I181" s="38">
        <f t="shared" si="212"/>
        <v>0</v>
      </c>
      <c r="J181" s="548">
        <v>0</v>
      </c>
      <c r="K181" s="19">
        <v>0</v>
      </c>
      <c r="L181" s="14">
        <v>0</v>
      </c>
      <c r="M181" s="15">
        <v>0</v>
      </c>
      <c r="N181" s="18">
        <v>0</v>
      </c>
      <c r="O181" s="19">
        <v>0</v>
      </c>
      <c r="P181" s="14">
        <v>0</v>
      </c>
      <c r="Q181" s="15">
        <v>0</v>
      </c>
      <c r="R181" s="18">
        <v>0</v>
      </c>
      <c r="S181" s="19">
        <v>0</v>
      </c>
      <c r="T181" s="14">
        <v>0</v>
      </c>
      <c r="U181" s="15">
        <v>0</v>
      </c>
      <c r="V181" s="18">
        <v>0</v>
      </c>
      <c r="W181" s="19">
        <v>0</v>
      </c>
      <c r="X181" s="14">
        <v>0</v>
      </c>
      <c r="Y181" s="15">
        <v>0</v>
      </c>
      <c r="Z181" s="18">
        <v>0</v>
      </c>
      <c r="AA181" s="19">
        <v>0</v>
      </c>
      <c r="AB181" s="35">
        <f t="shared" si="215"/>
        <v>0</v>
      </c>
      <c r="AC181" s="484">
        <v>0</v>
      </c>
      <c r="AD181" s="567">
        <f t="shared" si="237"/>
        <v>0</v>
      </c>
      <c r="AE181" s="463">
        <v>0</v>
      </c>
      <c r="AF181" s="40">
        <v>0</v>
      </c>
      <c r="AG181" s="40">
        <v>0</v>
      </c>
      <c r="AH181" s="40"/>
      <c r="AI181" s="167">
        <v>0</v>
      </c>
      <c r="AJ181" s="158" t="e">
        <f t="shared" si="238"/>
        <v>#DIV/0!</v>
      </c>
      <c r="AK181" s="40">
        <v>0</v>
      </c>
      <c r="AL181" s="533" t="e">
        <f t="shared" si="239"/>
        <v>#DIV/0!</v>
      </c>
      <c r="AN181" s="217">
        <f>AD181+'[1]PPTO AL 31 DE JULIO  2016'!Z183</f>
        <v>0</v>
      </c>
      <c r="AO181" s="217">
        <f>AE181+'[1]PPTO AL 31 DE JULIO  2016'!AA183</f>
        <v>0</v>
      </c>
      <c r="AP181" s="217">
        <f>AF181+'[1]PPTO AL 31 DE JULIO  2016'!AB183</f>
        <v>0</v>
      </c>
      <c r="AQ181" s="224">
        <f>AI181+'[1]PPTO AL 31 DE JULIO  2016'!AC183</f>
        <v>0</v>
      </c>
      <c r="AR181" s="226" t="e">
        <f t="shared" si="240"/>
        <v>#DIV/0!</v>
      </c>
      <c r="AS181" s="226" t="e">
        <f t="shared" si="241"/>
        <v>#DIV/0!</v>
      </c>
      <c r="AT181" s="523"/>
      <c r="AU181" s="483"/>
      <c r="AV181" s="486">
        <f t="shared" si="210"/>
        <v>0</v>
      </c>
      <c r="AW181" s="486">
        <f t="shared" si="211"/>
        <v>0</v>
      </c>
    </row>
    <row r="182" spans="1:49" s="4" customFormat="1" ht="15.6" hidden="1" x14ac:dyDescent="0.55000000000000004">
      <c r="A182" s="566">
        <v>40202</v>
      </c>
      <c r="B182" s="459" t="s">
        <v>181</v>
      </c>
      <c r="C182" s="568">
        <v>0</v>
      </c>
      <c r="D182" s="460">
        <v>0</v>
      </c>
      <c r="E182" s="5"/>
      <c r="F182" s="5"/>
      <c r="G182" s="5"/>
      <c r="H182" s="5"/>
      <c r="I182" s="38">
        <f t="shared" si="212"/>
        <v>0</v>
      </c>
      <c r="J182" s="548">
        <v>0</v>
      </c>
      <c r="K182" s="19">
        <v>0</v>
      </c>
      <c r="L182" s="14">
        <v>0</v>
      </c>
      <c r="M182" s="15">
        <v>0</v>
      </c>
      <c r="N182" s="18">
        <v>0</v>
      </c>
      <c r="O182" s="19">
        <v>0</v>
      </c>
      <c r="P182" s="14">
        <v>0</v>
      </c>
      <c r="Q182" s="15">
        <v>0</v>
      </c>
      <c r="R182" s="18">
        <v>0</v>
      </c>
      <c r="S182" s="19">
        <v>0</v>
      </c>
      <c r="T182" s="14">
        <v>0</v>
      </c>
      <c r="U182" s="15">
        <v>0</v>
      </c>
      <c r="V182" s="18">
        <v>0</v>
      </c>
      <c r="W182" s="19">
        <v>0</v>
      </c>
      <c r="X182" s="14">
        <v>0</v>
      </c>
      <c r="Y182" s="15">
        <v>0</v>
      </c>
      <c r="Z182" s="18">
        <v>0</v>
      </c>
      <c r="AA182" s="19">
        <v>0</v>
      </c>
      <c r="AB182" s="35">
        <f t="shared" si="215"/>
        <v>0</v>
      </c>
      <c r="AC182" s="484">
        <v>0</v>
      </c>
      <c r="AD182" s="567">
        <f t="shared" si="237"/>
        <v>0</v>
      </c>
      <c r="AE182" s="463">
        <v>0</v>
      </c>
      <c r="AF182" s="40">
        <v>0</v>
      </c>
      <c r="AG182" s="40">
        <v>0</v>
      </c>
      <c r="AH182" s="40"/>
      <c r="AI182" s="167">
        <v>0</v>
      </c>
      <c r="AJ182" s="158" t="e">
        <f t="shared" si="238"/>
        <v>#DIV/0!</v>
      </c>
      <c r="AK182" s="40">
        <v>0</v>
      </c>
      <c r="AL182" s="533" t="e">
        <f t="shared" si="239"/>
        <v>#DIV/0!</v>
      </c>
      <c r="AN182" s="217">
        <f>AD182+'[1]PPTO AL 31 DE JULIO  2016'!Z184</f>
        <v>0</v>
      </c>
      <c r="AO182" s="217">
        <f>AE182+'[1]PPTO AL 31 DE JULIO  2016'!AA184</f>
        <v>0</v>
      </c>
      <c r="AP182" s="217">
        <f>AF182+'[1]PPTO AL 31 DE JULIO  2016'!AB184</f>
        <v>0</v>
      </c>
      <c r="AQ182" s="224">
        <f>AI182+'[1]PPTO AL 31 DE JULIO  2016'!AC184</f>
        <v>0</v>
      </c>
      <c r="AR182" s="226" t="e">
        <f t="shared" si="240"/>
        <v>#DIV/0!</v>
      </c>
      <c r="AS182" s="226" t="e">
        <f t="shared" si="241"/>
        <v>#DIV/0!</v>
      </c>
      <c r="AT182" s="523"/>
      <c r="AU182" s="483"/>
      <c r="AV182" s="486">
        <f t="shared" si="210"/>
        <v>0</v>
      </c>
      <c r="AW182" s="486">
        <f t="shared" si="211"/>
        <v>0</v>
      </c>
    </row>
    <row r="183" spans="1:49" s="4" customFormat="1" ht="15.6" hidden="1" x14ac:dyDescent="0.55000000000000004">
      <c r="A183" s="566">
        <v>40203</v>
      </c>
      <c r="B183" s="459" t="s">
        <v>182</v>
      </c>
      <c r="C183" s="568">
        <v>0</v>
      </c>
      <c r="D183" s="460">
        <v>0</v>
      </c>
      <c r="E183" s="5"/>
      <c r="F183" s="5"/>
      <c r="G183" s="5"/>
      <c r="H183" s="5"/>
      <c r="I183" s="38">
        <f t="shared" si="212"/>
        <v>0</v>
      </c>
      <c r="J183" s="548">
        <v>0</v>
      </c>
      <c r="K183" s="19">
        <v>0</v>
      </c>
      <c r="L183" s="14">
        <v>0</v>
      </c>
      <c r="M183" s="15">
        <v>0</v>
      </c>
      <c r="N183" s="18">
        <v>0</v>
      </c>
      <c r="O183" s="19">
        <v>0</v>
      </c>
      <c r="P183" s="14">
        <v>0</v>
      </c>
      <c r="Q183" s="15">
        <v>0</v>
      </c>
      <c r="R183" s="18">
        <v>0</v>
      </c>
      <c r="S183" s="19">
        <v>0</v>
      </c>
      <c r="T183" s="14">
        <v>0</v>
      </c>
      <c r="U183" s="15">
        <v>0</v>
      </c>
      <c r="V183" s="18">
        <v>0</v>
      </c>
      <c r="W183" s="19">
        <v>0</v>
      </c>
      <c r="X183" s="14">
        <v>0</v>
      </c>
      <c r="Y183" s="15">
        <v>0</v>
      </c>
      <c r="Z183" s="18">
        <v>0</v>
      </c>
      <c r="AA183" s="19">
        <v>0</v>
      </c>
      <c r="AB183" s="35">
        <f t="shared" si="215"/>
        <v>0</v>
      </c>
      <c r="AC183" s="484">
        <v>0</v>
      </c>
      <c r="AD183" s="567">
        <f t="shared" si="237"/>
        <v>0</v>
      </c>
      <c r="AE183" s="463">
        <v>0</v>
      </c>
      <c r="AF183" s="40">
        <v>0</v>
      </c>
      <c r="AG183" s="40">
        <v>0</v>
      </c>
      <c r="AH183" s="40"/>
      <c r="AI183" s="167">
        <v>0</v>
      </c>
      <c r="AJ183" s="158" t="e">
        <f t="shared" si="238"/>
        <v>#DIV/0!</v>
      </c>
      <c r="AK183" s="40">
        <v>0</v>
      </c>
      <c r="AL183" s="533" t="e">
        <f t="shared" si="239"/>
        <v>#DIV/0!</v>
      </c>
      <c r="AN183" s="217">
        <f>AD183+'[1]PPTO AL 31 DE JULIO  2016'!Z185</f>
        <v>0</v>
      </c>
      <c r="AO183" s="217">
        <f>AE183+'[1]PPTO AL 31 DE JULIO  2016'!AA185</f>
        <v>0</v>
      </c>
      <c r="AP183" s="217">
        <f>AF183+'[1]PPTO AL 31 DE JULIO  2016'!AB185</f>
        <v>0</v>
      </c>
      <c r="AQ183" s="224">
        <f>AI183+'[1]PPTO AL 31 DE JULIO  2016'!AC185</f>
        <v>0</v>
      </c>
      <c r="AR183" s="226" t="e">
        <f t="shared" si="240"/>
        <v>#DIV/0!</v>
      </c>
      <c r="AS183" s="226" t="e">
        <f t="shared" si="241"/>
        <v>#DIV/0!</v>
      </c>
      <c r="AT183" s="523"/>
      <c r="AU183" s="483"/>
      <c r="AV183" s="486">
        <f t="shared" si="210"/>
        <v>0</v>
      </c>
      <c r="AW183" s="486">
        <f t="shared" si="211"/>
        <v>0</v>
      </c>
    </row>
    <row r="184" spans="1:49" s="4" customFormat="1" ht="15.6" hidden="1" x14ac:dyDescent="0.55000000000000004">
      <c r="A184" s="566">
        <v>40204</v>
      </c>
      <c r="B184" s="459" t="s">
        <v>183</v>
      </c>
      <c r="C184" s="568">
        <v>0</v>
      </c>
      <c r="D184" s="460">
        <v>0</v>
      </c>
      <c r="E184" s="5"/>
      <c r="F184" s="5"/>
      <c r="G184" s="5"/>
      <c r="H184" s="5"/>
      <c r="I184" s="38">
        <f t="shared" si="212"/>
        <v>0</v>
      </c>
      <c r="J184" s="548">
        <v>0</v>
      </c>
      <c r="K184" s="19">
        <v>0</v>
      </c>
      <c r="L184" s="14">
        <v>0</v>
      </c>
      <c r="M184" s="15">
        <v>0</v>
      </c>
      <c r="N184" s="18">
        <v>0</v>
      </c>
      <c r="O184" s="19">
        <v>0</v>
      </c>
      <c r="P184" s="14">
        <v>0</v>
      </c>
      <c r="Q184" s="15">
        <v>0</v>
      </c>
      <c r="R184" s="18">
        <v>0</v>
      </c>
      <c r="S184" s="19">
        <v>0</v>
      </c>
      <c r="T184" s="14">
        <v>0</v>
      </c>
      <c r="U184" s="15">
        <v>0</v>
      </c>
      <c r="V184" s="18">
        <v>0</v>
      </c>
      <c r="W184" s="19">
        <v>0</v>
      </c>
      <c r="X184" s="14">
        <v>0</v>
      </c>
      <c r="Y184" s="15">
        <v>0</v>
      </c>
      <c r="Z184" s="18">
        <v>0</v>
      </c>
      <c r="AA184" s="19">
        <v>0</v>
      </c>
      <c r="AB184" s="35">
        <f t="shared" si="215"/>
        <v>0</v>
      </c>
      <c r="AC184" s="484">
        <v>0</v>
      </c>
      <c r="AD184" s="567">
        <f t="shared" si="237"/>
        <v>0</v>
      </c>
      <c r="AE184" s="463">
        <v>0</v>
      </c>
      <c r="AF184" s="40">
        <v>0</v>
      </c>
      <c r="AG184" s="40">
        <v>0</v>
      </c>
      <c r="AH184" s="40"/>
      <c r="AI184" s="167">
        <v>0</v>
      </c>
      <c r="AJ184" s="158" t="e">
        <f t="shared" si="238"/>
        <v>#DIV/0!</v>
      </c>
      <c r="AK184" s="40">
        <v>0</v>
      </c>
      <c r="AL184" s="533" t="e">
        <f t="shared" si="239"/>
        <v>#DIV/0!</v>
      </c>
      <c r="AN184" s="217">
        <f>AD184+'[1]PPTO AL 31 DE JULIO  2016'!Z186</f>
        <v>0</v>
      </c>
      <c r="AO184" s="217">
        <f>AE184+'[1]PPTO AL 31 DE JULIO  2016'!AA186</f>
        <v>0</v>
      </c>
      <c r="AP184" s="217">
        <f>AF184+'[1]PPTO AL 31 DE JULIO  2016'!AB186</f>
        <v>0</v>
      </c>
      <c r="AQ184" s="224">
        <f>AI184+'[1]PPTO AL 31 DE JULIO  2016'!AC186</f>
        <v>0</v>
      </c>
      <c r="AR184" s="226" t="e">
        <f t="shared" si="240"/>
        <v>#DIV/0!</v>
      </c>
      <c r="AS184" s="226" t="e">
        <f t="shared" si="241"/>
        <v>#DIV/0!</v>
      </c>
      <c r="AT184" s="523"/>
      <c r="AU184" s="483"/>
      <c r="AV184" s="486">
        <f t="shared" si="210"/>
        <v>0</v>
      </c>
      <c r="AW184" s="486">
        <f t="shared" si="211"/>
        <v>0</v>
      </c>
    </row>
    <row r="185" spans="1:49" s="4" customFormat="1" ht="15.6" hidden="1" x14ac:dyDescent="0.55000000000000004">
      <c r="A185" s="566">
        <v>40205</v>
      </c>
      <c r="B185" s="459" t="s">
        <v>184</v>
      </c>
      <c r="C185" s="568">
        <v>0</v>
      </c>
      <c r="D185" s="460">
        <v>0</v>
      </c>
      <c r="E185" s="5"/>
      <c r="F185" s="5"/>
      <c r="G185" s="5"/>
      <c r="H185" s="5"/>
      <c r="I185" s="38">
        <f t="shared" si="212"/>
        <v>0</v>
      </c>
      <c r="J185" s="548">
        <v>0</v>
      </c>
      <c r="K185" s="19">
        <v>0</v>
      </c>
      <c r="L185" s="14">
        <v>0</v>
      </c>
      <c r="M185" s="15">
        <v>0</v>
      </c>
      <c r="N185" s="18">
        <v>0</v>
      </c>
      <c r="O185" s="19">
        <v>0</v>
      </c>
      <c r="P185" s="14">
        <v>0</v>
      </c>
      <c r="Q185" s="15">
        <v>0</v>
      </c>
      <c r="R185" s="18">
        <v>0</v>
      </c>
      <c r="S185" s="19">
        <v>0</v>
      </c>
      <c r="T185" s="14">
        <v>0</v>
      </c>
      <c r="U185" s="15">
        <v>0</v>
      </c>
      <c r="V185" s="18">
        <v>0</v>
      </c>
      <c r="W185" s="19">
        <v>0</v>
      </c>
      <c r="X185" s="14">
        <v>0</v>
      </c>
      <c r="Y185" s="15">
        <v>0</v>
      </c>
      <c r="Z185" s="18">
        <v>0</v>
      </c>
      <c r="AA185" s="19">
        <v>0</v>
      </c>
      <c r="AB185" s="35">
        <f t="shared" si="215"/>
        <v>0</v>
      </c>
      <c r="AC185" s="484">
        <v>0</v>
      </c>
      <c r="AD185" s="567">
        <f t="shared" si="237"/>
        <v>0</v>
      </c>
      <c r="AE185" s="463">
        <v>0</v>
      </c>
      <c r="AF185" s="40">
        <v>0</v>
      </c>
      <c r="AG185" s="40">
        <v>0</v>
      </c>
      <c r="AH185" s="40"/>
      <c r="AI185" s="167">
        <v>0</v>
      </c>
      <c r="AJ185" s="158" t="e">
        <f t="shared" si="238"/>
        <v>#DIV/0!</v>
      </c>
      <c r="AK185" s="40">
        <v>0</v>
      </c>
      <c r="AL185" s="533" t="e">
        <f t="shared" si="239"/>
        <v>#DIV/0!</v>
      </c>
      <c r="AN185" s="217">
        <f>AD185+'[1]PPTO AL 31 DE JULIO  2016'!Z187</f>
        <v>0</v>
      </c>
      <c r="AO185" s="217">
        <f>AE185+'[1]PPTO AL 31 DE JULIO  2016'!AA187</f>
        <v>0</v>
      </c>
      <c r="AP185" s="217">
        <f>AF185+'[1]PPTO AL 31 DE JULIO  2016'!AB187</f>
        <v>0</v>
      </c>
      <c r="AQ185" s="224">
        <f>AI185+'[1]PPTO AL 31 DE JULIO  2016'!AC187</f>
        <v>0</v>
      </c>
      <c r="AR185" s="226" t="e">
        <f t="shared" si="240"/>
        <v>#DIV/0!</v>
      </c>
      <c r="AS185" s="226" t="e">
        <f t="shared" si="241"/>
        <v>#DIV/0!</v>
      </c>
      <c r="AT185" s="523"/>
      <c r="AU185" s="483"/>
      <c r="AV185" s="486">
        <f t="shared" si="210"/>
        <v>0</v>
      </c>
      <c r="AW185" s="486">
        <f t="shared" si="211"/>
        <v>0</v>
      </c>
    </row>
    <row r="186" spans="1:49" s="4" customFormat="1" ht="15.6" hidden="1" x14ac:dyDescent="0.55000000000000004">
      <c r="A186" s="566">
        <v>40206</v>
      </c>
      <c r="B186" s="459" t="s">
        <v>185</v>
      </c>
      <c r="C186" s="568">
        <v>0</v>
      </c>
      <c r="D186" s="460">
        <v>0</v>
      </c>
      <c r="E186" s="5"/>
      <c r="F186" s="5"/>
      <c r="G186" s="5"/>
      <c r="H186" s="5"/>
      <c r="I186" s="38">
        <f t="shared" si="212"/>
        <v>0</v>
      </c>
      <c r="J186" s="548">
        <v>0</v>
      </c>
      <c r="K186" s="19">
        <v>0</v>
      </c>
      <c r="L186" s="14">
        <v>0</v>
      </c>
      <c r="M186" s="15">
        <v>0</v>
      </c>
      <c r="N186" s="18">
        <v>0</v>
      </c>
      <c r="O186" s="19">
        <v>0</v>
      </c>
      <c r="P186" s="14">
        <v>0</v>
      </c>
      <c r="Q186" s="15">
        <v>0</v>
      </c>
      <c r="R186" s="18">
        <v>0</v>
      </c>
      <c r="S186" s="19">
        <v>0</v>
      </c>
      <c r="T186" s="14">
        <v>0</v>
      </c>
      <c r="U186" s="15">
        <v>0</v>
      </c>
      <c r="V186" s="18">
        <v>0</v>
      </c>
      <c r="W186" s="19">
        <v>0</v>
      </c>
      <c r="X186" s="14">
        <v>0</v>
      </c>
      <c r="Y186" s="15">
        <v>0</v>
      </c>
      <c r="Z186" s="18">
        <v>0</v>
      </c>
      <c r="AA186" s="19">
        <v>0</v>
      </c>
      <c r="AB186" s="35">
        <f t="shared" si="215"/>
        <v>0</v>
      </c>
      <c r="AC186" s="484">
        <v>0</v>
      </c>
      <c r="AD186" s="567">
        <f t="shared" si="237"/>
        <v>0</v>
      </c>
      <c r="AE186" s="463">
        <v>0</v>
      </c>
      <c r="AF186" s="40">
        <v>0</v>
      </c>
      <c r="AG186" s="40">
        <v>0</v>
      </c>
      <c r="AH186" s="40"/>
      <c r="AI186" s="167">
        <v>0</v>
      </c>
      <c r="AJ186" s="158" t="e">
        <f t="shared" si="238"/>
        <v>#DIV/0!</v>
      </c>
      <c r="AK186" s="40">
        <v>0</v>
      </c>
      <c r="AL186" s="533" t="e">
        <f t="shared" si="239"/>
        <v>#DIV/0!</v>
      </c>
      <c r="AN186" s="217">
        <f>AD186+'[1]PPTO AL 31 DE JULIO  2016'!Z188</f>
        <v>0</v>
      </c>
      <c r="AO186" s="217">
        <f>AE186+'[1]PPTO AL 31 DE JULIO  2016'!AA188</f>
        <v>0</v>
      </c>
      <c r="AP186" s="217">
        <f>AF186+'[1]PPTO AL 31 DE JULIO  2016'!AB188</f>
        <v>0</v>
      </c>
      <c r="AQ186" s="224">
        <f>AI186+'[1]PPTO AL 31 DE JULIO  2016'!AC188</f>
        <v>0</v>
      </c>
      <c r="AR186" s="226" t="e">
        <f t="shared" si="240"/>
        <v>#DIV/0!</v>
      </c>
      <c r="AS186" s="226" t="e">
        <f t="shared" si="241"/>
        <v>#DIV/0!</v>
      </c>
      <c r="AT186" s="523"/>
      <c r="AU186" s="483"/>
      <c r="AV186" s="486">
        <f t="shared" si="210"/>
        <v>0</v>
      </c>
      <c r="AW186" s="486">
        <f t="shared" si="211"/>
        <v>0</v>
      </c>
    </row>
    <row r="187" spans="1:49" s="4" customFormat="1" ht="15.6" hidden="1" x14ac:dyDescent="0.55000000000000004">
      <c r="A187" s="566">
        <v>40207</v>
      </c>
      <c r="B187" s="459" t="s">
        <v>186</v>
      </c>
      <c r="C187" s="568">
        <v>0</v>
      </c>
      <c r="D187" s="460">
        <v>0</v>
      </c>
      <c r="E187" s="5"/>
      <c r="F187" s="5"/>
      <c r="G187" s="5"/>
      <c r="H187" s="5"/>
      <c r="I187" s="38">
        <f t="shared" si="212"/>
        <v>0</v>
      </c>
      <c r="J187" s="548">
        <v>0</v>
      </c>
      <c r="K187" s="19">
        <v>0</v>
      </c>
      <c r="L187" s="14">
        <v>0</v>
      </c>
      <c r="M187" s="15">
        <v>0</v>
      </c>
      <c r="N187" s="18">
        <v>0</v>
      </c>
      <c r="O187" s="19">
        <v>0</v>
      </c>
      <c r="P187" s="14">
        <v>0</v>
      </c>
      <c r="Q187" s="15">
        <v>0</v>
      </c>
      <c r="R187" s="18">
        <v>0</v>
      </c>
      <c r="S187" s="19">
        <v>0</v>
      </c>
      <c r="T187" s="14">
        <v>0</v>
      </c>
      <c r="U187" s="15">
        <v>0</v>
      </c>
      <c r="V187" s="18">
        <v>0</v>
      </c>
      <c r="W187" s="19">
        <v>0</v>
      </c>
      <c r="X187" s="14">
        <v>0</v>
      </c>
      <c r="Y187" s="15">
        <v>0</v>
      </c>
      <c r="Z187" s="18">
        <v>0</v>
      </c>
      <c r="AA187" s="19">
        <v>0</v>
      </c>
      <c r="AB187" s="35">
        <f t="shared" si="215"/>
        <v>0</v>
      </c>
      <c r="AC187" s="484">
        <v>0</v>
      </c>
      <c r="AD187" s="567">
        <f t="shared" si="237"/>
        <v>0</v>
      </c>
      <c r="AE187" s="463">
        <v>0</v>
      </c>
      <c r="AF187" s="40">
        <v>0</v>
      </c>
      <c r="AG187" s="40">
        <v>0</v>
      </c>
      <c r="AH187" s="40"/>
      <c r="AI187" s="167">
        <v>0</v>
      </c>
      <c r="AJ187" s="158" t="e">
        <f t="shared" si="238"/>
        <v>#DIV/0!</v>
      </c>
      <c r="AK187" s="40">
        <v>0</v>
      </c>
      <c r="AL187" s="533" t="e">
        <f t="shared" si="239"/>
        <v>#DIV/0!</v>
      </c>
      <c r="AN187" s="217">
        <f>AD187+'[1]PPTO AL 31 DE JULIO  2016'!Z189</f>
        <v>0</v>
      </c>
      <c r="AO187" s="217">
        <f>AE187+'[1]PPTO AL 31 DE JULIO  2016'!AA189</f>
        <v>0</v>
      </c>
      <c r="AP187" s="217">
        <f>AF187+'[1]PPTO AL 31 DE JULIO  2016'!AB189</f>
        <v>0</v>
      </c>
      <c r="AQ187" s="224">
        <f>AI187+'[1]PPTO AL 31 DE JULIO  2016'!AC189</f>
        <v>0</v>
      </c>
      <c r="AR187" s="226" t="e">
        <f t="shared" si="240"/>
        <v>#DIV/0!</v>
      </c>
      <c r="AS187" s="226" t="e">
        <f t="shared" si="241"/>
        <v>#DIV/0!</v>
      </c>
      <c r="AT187" s="523"/>
      <c r="AU187" s="483"/>
      <c r="AV187" s="486">
        <f t="shared" si="210"/>
        <v>0</v>
      </c>
      <c r="AW187" s="486">
        <f t="shared" si="211"/>
        <v>0</v>
      </c>
    </row>
    <row r="188" spans="1:49" s="4" customFormat="1" ht="15.6" hidden="1" x14ac:dyDescent="0.55000000000000004">
      <c r="A188" s="566">
        <v>40208</v>
      </c>
      <c r="B188" s="459" t="s">
        <v>187</v>
      </c>
      <c r="C188" s="568">
        <v>0</v>
      </c>
      <c r="D188" s="460">
        <v>0</v>
      </c>
      <c r="E188" s="5"/>
      <c r="F188" s="5"/>
      <c r="G188" s="5"/>
      <c r="H188" s="5"/>
      <c r="I188" s="38">
        <f t="shared" si="212"/>
        <v>0</v>
      </c>
      <c r="J188" s="548">
        <v>0</v>
      </c>
      <c r="K188" s="19">
        <v>0</v>
      </c>
      <c r="L188" s="14">
        <v>0</v>
      </c>
      <c r="M188" s="15">
        <v>0</v>
      </c>
      <c r="N188" s="18">
        <v>0</v>
      </c>
      <c r="O188" s="19">
        <v>0</v>
      </c>
      <c r="P188" s="14">
        <v>0</v>
      </c>
      <c r="Q188" s="15">
        <v>0</v>
      </c>
      <c r="R188" s="18">
        <v>0</v>
      </c>
      <c r="S188" s="19">
        <v>0</v>
      </c>
      <c r="T188" s="14">
        <v>0</v>
      </c>
      <c r="U188" s="15">
        <v>0</v>
      </c>
      <c r="V188" s="18">
        <v>0</v>
      </c>
      <c r="W188" s="19">
        <v>0</v>
      </c>
      <c r="X188" s="14">
        <v>0</v>
      </c>
      <c r="Y188" s="15">
        <v>0</v>
      </c>
      <c r="Z188" s="18">
        <v>0</v>
      </c>
      <c r="AA188" s="19">
        <v>0</v>
      </c>
      <c r="AB188" s="35">
        <f t="shared" si="215"/>
        <v>0</v>
      </c>
      <c r="AC188" s="484">
        <v>0</v>
      </c>
      <c r="AD188" s="567">
        <f t="shared" si="237"/>
        <v>0</v>
      </c>
      <c r="AE188" s="463">
        <v>0</v>
      </c>
      <c r="AF188" s="40">
        <v>0</v>
      </c>
      <c r="AG188" s="40">
        <v>0</v>
      </c>
      <c r="AH188" s="40"/>
      <c r="AI188" s="167">
        <v>0</v>
      </c>
      <c r="AJ188" s="158" t="e">
        <f t="shared" si="238"/>
        <v>#DIV/0!</v>
      </c>
      <c r="AK188" s="40">
        <v>0</v>
      </c>
      <c r="AL188" s="533" t="e">
        <f t="shared" si="239"/>
        <v>#DIV/0!</v>
      </c>
      <c r="AN188" s="217">
        <f>AD188+'[1]PPTO AL 31 DE JULIO  2016'!Z190</f>
        <v>0</v>
      </c>
      <c r="AO188" s="217">
        <f>AE188+'[1]PPTO AL 31 DE JULIO  2016'!AA190</f>
        <v>0</v>
      </c>
      <c r="AP188" s="217">
        <f>AF188+'[1]PPTO AL 31 DE JULIO  2016'!AB190</f>
        <v>0</v>
      </c>
      <c r="AQ188" s="224">
        <f>AI188+'[1]PPTO AL 31 DE JULIO  2016'!AC190</f>
        <v>0</v>
      </c>
      <c r="AR188" s="226" t="e">
        <f t="shared" si="240"/>
        <v>#DIV/0!</v>
      </c>
      <c r="AS188" s="226" t="e">
        <f t="shared" si="241"/>
        <v>#DIV/0!</v>
      </c>
      <c r="AT188" s="523"/>
      <c r="AU188" s="483"/>
      <c r="AV188" s="486">
        <f t="shared" si="210"/>
        <v>0</v>
      </c>
      <c r="AW188" s="486">
        <f t="shared" si="211"/>
        <v>0</v>
      </c>
    </row>
    <row r="189" spans="1:49" ht="16.8" hidden="1" x14ac:dyDescent="0.55000000000000004">
      <c r="A189" s="255">
        <v>499</v>
      </c>
      <c r="B189" s="179" t="s">
        <v>188</v>
      </c>
      <c r="C189" s="182">
        <f>SUM(C190:C191)</f>
        <v>0</v>
      </c>
      <c r="D189" s="182">
        <f>SUM(D190:D191)</f>
        <v>0</v>
      </c>
      <c r="E189" s="190">
        <f>SUM(E190:E191)</f>
        <v>0</v>
      </c>
      <c r="F189" s="190"/>
      <c r="G189" s="190"/>
      <c r="H189" s="190">
        <f>SUM(H190:H191)</f>
        <v>0</v>
      </c>
      <c r="I189" s="183">
        <f t="shared" si="212"/>
        <v>0</v>
      </c>
      <c r="J189" s="184">
        <f>SUM(J190:J191)</f>
        <v>0</v>
      </c>
      <c r="K189" s="185">
        <f t="shared" ref="K189:W189" si="244">SUM(K190:K191)</f>
        <v>0</v>
      </c>
      <c r="L189" s="186">
        <f t="shared" si="244"/>
        <v>0</v>
      </c>
      <c r="M189" s="187">
        <f t="shared" si="244"/>
        <v>0</v>
      </c>
      <c r="N189" s="186">
        <f t="shared" si="244"/>
        <v>0</v>
      </c>
      <c r="O189" s="187">
        <f t="shared" si="244"/>
        <v>0</v>
      </c>
      <c r="P189" s="186">
        <f t="shared" si="244"/>
        <v>0</v>
      </c>
      <c r="Q189" s="187">
        <f t="shared" si="244"/>
        <v>0</v>
      </c>
      <c r="R189" s="186">
        <f t="shared" si="244"/>
        <v>0</v>
      </c>
      <c r="S189" s="187">
        <f t="shared" si="244"/>
        <v>0</v>
      </c>
      <c r="T189" s="186">
        <f>SUM(T190:T191)</f>
        <v>0</v>
      </c>
      <c r="U189" s="187">
        <f>SUM(U190:U191)</f>
        <v>0</v>
      </c>
      <c r="V189" s="186">
        <f t="shared" si="244"/>
        <v>0</v>
      </c>
      <c r="W189" s="187">
        <f t="shared" si="244"/>
        <v>0</v>
      </c>
      <c r="X189" s="186">
        <f t="shared" ref="X189:AA189" si="245">SUM(X190:X191)</f>
        <v>0</v>
      </c>
      <c r="Y189" s="187">
        <f t="shared" si="245"/>
        <v>0</v>
      </c>
      <c r="Z189" s="186">
        <f t="shared" si="245"/>
        <v>0</v>
      </c>
      <c r="AA189" s="187">
        <f t="shared" si="245"/>
        <v>0</v>
      </c>
      <c r="AB189" s="35">
        <f t="shared" si="215"/>
        <v>0</v>
      </c>
      <c r="AC189" s="484">
        <f>SUM(AC190:AC191)</f>
        <v>0</v>
      </c>
      <c r="AD189" s="183">
        <f t="shared" si="237"/>
        <v>0</v>
      </c>
      <c r="AE189" s="474">
        <f>SUM(AE190:AE191)</f>
        <v>0</v>
      </c>
      <c r="AF189" s="189">
        <f>SUM(AF190:AF191)</f>
        <v>0</v>
      </c>
      <c r="AG189" s="189">
        <f>SUM(AG190:AG191)</f>
        <v>0</v>
      </c>
      <c r="AH189" s="189"/>
      <c r="AI189" s="189">
        <f>SUM(AI190:AI191)</f>
        <v>0</v>
      </c>
      <c r="AJ189" s="354" t="e">
        <f t="shared" si="238"/>
        <v>#DIV/0!</v>
      </c>
      <c r="AK189" s="189">
        <f>SUM(AK190:AK191)</f>
        <v>0</v>
      </c>
      <c r="AL189" s="533" t="e">
        <f t="shared" si="239"/>
        <v>#DIV/0!</v>
      </c>
      <c r="AN189" s="217">
        <f>AD189+'[1]PPTO AL 31 DE JULIO  2016'!Z191</f>
        <v>0</v>
      </c>
      <c r="AO189" s="217">
        <f>AE189+'[1]PPTO AL 31 DE JULIO  2016'!AA191</f>
        <v>0</v>
      </c>
      <c r="AP189" s="217">
        <f>AF189+'[1]PPTO AL 31 DE JULIO  2016'!AB191</f>
        <v>0</v>
      </c>
      <c r="AQ189" s="224">
        <f>AI189+'[1]PPTO AL 31 DE JULIO  2016'!AC191</f>
        <v>0</v>
      </c>
      <c r="AR189" s="226" t="e">
        <f t="shared" si="240"/>
        <v>#DIV/0!</v>
      </c>
      <c r="AS189" s="226" t="e">
        <f t="shared" si="241"/>
        <v>#DIV/0!</v>
      </c>
      <c r="AT189" s="523"/>
      <c r="AU189" s="491"/>
      <c r="AV189" s="489">
        <f t="shared" si="210"/>
        <v>0</v>
      </c>
      <c r="AW189" s="486">
        <f t="shared" si="211"/>
        <v>0</v>
      </c>
    </row>
    <row r="190" spans="1:49" s="4" customFormat="1" ht="15.6" hidden="1" x14ac:dyDescent="0.55000000000000004">
      <c r="A190" s="566">
        <v>49901</v>
      </c>
      <c r="B190" s="459" t="s">
        <v>189</v>
      </c>
      <c r="C190" s="568">
        <v>0</v>
      </c>
      <c r="D190" s="460">
        <v>0</v>
      </c>
      <c r="E190" s="5"/>
      <c r="F190" s="5"/>
      <c r="G190" s="5"/>
      <c r="H190" s="5"/>
      <c r="I190" s="38">
        <f t="shared" si="212"/>
        <v>0</v>
      </c>
      <c r="J190" s="548">
        <v>0</v>
      </c>
      <c r="K190" s="19">
        <v>0</v>
      </c>
      <c r="L190" s="14">
        <v>0</v>
      </c>
      <c r="M190" s="15">
        <v>0</v>
      </c>
      <c r="N190" s="18">
        <v>0</v>
      </c>
      <c r="O190" s="19">
        <v>0</v>
      </c>
      <c r="P190" s="14">
        <v>0</v>
      </c>
      <c r="Q190" s="15">
        <v>0</v>
      </c>
      <c r="R190" s="18">
        <v>0</v>
      </c>
      <c r="S190" s="19">
        <v>0</v>
      </c>
      <c r="T190" s="14">
        <v>0</v>
      </c>
      <c r="U190" s="15">
        <v>0</v>
      </c>
      <c r="V190" s="18">
        <v>0</v>
      </c>
      <c r="W190" s="19">
        <v>0</v>
      </c>
      <c r="X190" s="14">
        <v>0</v>
      </c>
      <c r="Y190" s="15">
        <v>0</v>
      </c>
      <c r="Z190" s="18">
        <v>0</v>
      </c>
      <c r="AA190" s="19">
        <v>0</v>
      </c>
      <c r="AB190" s="35">
        <f t="shared" si="215"/>
        <v>0</v>
      </c>
      <c r="AC190" s="484">
        <v>0</v>
      </c>
      <c r="AD190" s="567">
        <f t="shared" si="237"/>
        <v>0</v>
      </c>
      <c r="AE190" s="463">
        <v>0</v>
      </c>
      <c r="AF190" s="40">
        <v>0</v>
      </c>
      <c r="AG190" s="40">
        <v>0</v>
      </c>
      <c r="AH190" s="40"/>
      <c r="AI190" s="167">
        <v>0</v>
      </c>
      <c r="AJ190" s="158" t="e">
        <f t="shared" si="238"/>
        <v>#DIV/0!</v>
      </c>
      <c r="AK190" s="40">
        <v>0</v>
      </c>
      <c r="AL190" s="533" t="e">
        <f t="shared" si="239"/>
        <v>#DIV/0!</v>
      </c>
      <c r="AN190" s="217">
        <f>AD190+'[1]PPTO AL 31 DE JULIO  2016'!Z192</f>
        <v>0</v>
      </c>
      <c r="AO190" s="217">
        <f>AE190+'[1]PPTO AL 31 DE JULIO  2016'!AA192</f>
        <v>0</v>
      </c>
      <c r="AP190" s="217">
        <f>AF190+'[1]PPTO AL 31 DE JULIO  2016'!AB192</f>
        <v>0</v>
      </c>
      <c r="AQ190" s="224">
        <f>AI190+'[1]PPTO AL 31 DE JULIO  2016'!AC192</f>
        <v>0</v>
      </c>
      <c r="AR190" s="226" t="e">
        <f t="shared" si="240"/>
        <v>#DIV/0!</v>
      </c>
      <c r="AS190" s="226" t="e">
        <f t="shared" si="241"/>
        <v>#DIV/0!</v>
      </c>
      <c r="AT190" s="523"/>
      <c r="AU190" s="483"/>
      <c r="AV190" s="486">
        <f t="shared" si="210"/>
        <v>0</v>
      </c>
      <c r="AW190" s="486">
        <f t="shared" si="211"/>
        <v>0</v>
      </c>
    </row>
    <row r="191" spans="1:49" s="4" customFormat="1" ht="15.6" hidden="1" x14ac:dyDescent="0.55000000000000004">
      <c r="A191" s="566">
        <v>49999</v>
      </c>
      <c r="B191" s="459" t="s">
        <v>190</v>
      </c>
      <c r="C191" s="568">
        <v>0</v>
      </c>
      <c r="D191" s="460">
        <v>0</v>
      </c>
      <c r="E191" s="5"/>
      <c r="F191" s="5"/>
      <c r="G191" s="5"/>
      <c r="H191" s="5"/>
      <c r="I191" s="38">
        <f t="shared" si="212"/>
        <v>0</v>
      </c>
      <c r="J191" s="548">
        <v>0</v>
      </c>
      <c r="K191" s="19">
        <v>0</v>
      </c>
      <c r="L191" s="14">
        <v>0</v>
      </c>
      <c r="M191" s="15">
        <v>0</v>
      </c>
      <c r="N191" s="18">
        <v>0</v>
      </c>
      <c r="O191" s="19">
        <v>0</v>
      </c>
      <c r="P191" s="14">
        <v>0</v>
      </c>
      <c r="Q191" s="15">
        <v>0</v>
      </c>
      <c r="R191" s="18">
        <v>0</v>
      </c>
      <c r="S191" s="19">
        <v>0</v>
      </c>
      <c r="T191" s="14">
        <v>0</v>
      </c>
      <c r="U191" s="15">
        <v>0</v>
      </c>
      <c r="V191" s="18">
        <v>0</v>
      </c>
      <c r="W191" s="19">
        <v>0</v>
      </c>
      <c r="X191" s="14">
        <v>0</v>
      </c>
      <c r="Y191" s="15">
        <v>0</v>
      </c>
      <c r="Z191" s="18">
        <v>0</v>
      </c>
      <c r="AA191" s="19">
        <v>0</v>
      </c>
      <c r="AB191" s="35">
        <f t="shared" si="215"/>
        <v>0</v>
      </c>
      <c r="AC191" s="484">
        <v>0</v>
      </c>
      <c r="AD191" s="567">
        <f t="shared" si="237"/>
        <v>0</v>
      </c>
      <c r="AE191" s="463">
        <v>0</v>
      </c>
      <c r="AF191" s="40">
        <v>0</v>
      </c>
      <c r="AG191" s="40">
        <v>0</v>
      </c>
      <c r="AH191" s="40"/>
      <c r="AI191" s="167">
        <v>0</v>
      </c>
      <c r="AJ191" s="158" t="e">
        <f t="shared" si="238"/>
        <v>#DIV/0!</v>
      </c>
      <c r="AK191" s="40">
        <v>0</v>
      </c>
      <c r="AL191" s="533" t="e">
        <f t="shared" si="239"/>
        <v>#DIV/0!</v>
      </c>
      <c r="AN191" s="217">
        <f>AD191+'[1]PPTO AL 31 DE JULIO  2016'!Z193</f>
        <v>0</v>
      </c>
      <c r="AO191" s="217">
        <f>AE191+'[1]PPTO AL 31 DE JULIO  2016'!AA193</f>
        <v>0</v>
      </c>
      <c r="AP191" s="217">
        <f>AF191+'[1]PPTO AL 31 DE JULIO  2016'!AB193</f>
        <v>0</v>
      </c>
      <c r="AQ191" s="224">
        <f>AI191+'[1]PPTO AL 31 DE JULIO  2016'!AC193</f>
        <v>0</v>
      </c>
      <c r="AR191" s="226" t="e">
        <f t="shared" si="240"/>
        <v>#DIV/0!</v>
      </c>
      <c r="AS191" s="226" t="e">
        <f t="shared" si="241"/>
        <v>#DIV/0!</v>
      </c>
      <c r="AT191" s="523"/>
      <c r="AU191" s="483"/>
      <c r="AV191" s="486">
        <f t="shared" si="210"/>
        <v>0</v>
      </c>
      <c r="AW191" s="486">
        <f t="shared" si="211"/>
        <v>0</v>
      </c>
    </row>
    <row r="192" spans="1:49" s="159" customFormat="1" ht="16.8" x14ac:dyDescent="0.55000000000000004">
      <c r="A192" s="253">
        <v>5</v>
      </c>
      <c r="B192" s="472" t="s">
        <v>191</v>
      </c>
      <c r="C192" s="456">
        <f>+C193+C203+C212+C216</f>
        <v>994184890</v>
      </c>
      <c r="D192" s="457">
        <f>+D193+D203+D212+D216</f>
        <v>0</v>
      </c>
      <c r="E192" s="618">
        <f>+E193+E203+E212+E216</f>
        <v>0</v>
      </c>
      <c r="F192" s="618"/>
      <c r="G192" s="618"/>
      <c r="H192" s="618">
        <f>+H193+H203+H212+H216</f>
        <v>0</v>
      </c>
      <c r="I192" s="174">
        <f t="shared" si="212"/>
        <v>994184890</v>
      </c>
      <c r="J192" s="473">
        <f t="shared" ref="J192:AA192" si="246">+J193+J203+J212+J216</f>
        <v>0</v>
      </c>
      <c r="K192" s="181">
        <f t="shared" si="246"/>
        <v>0</v>
      </c>
      <c r="L192" s="176">
        <f t="shared" si="246"/>
        <v>0</v>
      </c>
      <c r="M192" s="175">
        <f t="shared" si="246"/>
        <v>0</v>
      </c>
      <c r="N192" s="176">
        <f t="shared" si="246"/>
        <v>0</v>
      </c>
      <c r="O192" s="175">
        <f t="shared" si="246"/>
        <v>0</v>
      </c>
      <c r="P192" s="176">
        <f t="shared" si="246"/>
        <v>0</v>
      </c>
      <c r="Q192" s="175">
        <f t="shared" si="246"/>
        <v>0</v>
      </c>
      <c r="R192" s="176">
        <f t="shared" si="246"/>
        <v>0</v>
      </c>
      <c r="S192" s="175">
        <f t="shared" si="246"/>
        <v>0</v>
      </c>
      <c r="T192" s="176">
        <f t="shared" si="246"/>
        <v>0</v>
      </c>
      <c r="U192" s="175">
        <f t="shared" si="246"/>
        <v>0</v>
      </c>
      <c r="V192" s="176">
        <f t="shared" si="246"/>
        <v>0</v>
      </c>
      <c r="W192" s="175">
        <f t="shared" si="246"/>
        <v>0</v>
      </c>
      <c r="X192" s="176">
        <f t="shared" si="246"/>
        <v>0</v>
      </c>
      <c r="Y192" s="175">
        <f t="shared" si="246"/>
        <v>0</v>
      </c>
      <c r="Z192" s="176">
        <f t="shared" si="246"/>
        <v>0</v>
      </c>
      <c r="AA192" s="175">
        <f t="shared" si="246"/>
        <v>0</v>
      </c>
      <c r="AB192" s="392">
        <f t="shared" ref="AB192:AG192" si="247">+AB193+AB203+AB212+AB216</f>
        <v>0</v>
      </c>
      <c r="AC192" s="386">
        <f t="shared" si="247"/>
        <v>0</v>
      </c>
      <c r="AD192" s="174">
        <f t="shared" si="247"/>
        <v>994184890</v>
      </c>
      <c r="AE192" s="456">
        <f t="shared" si="247"/>
        <v>0</v>
      </c>
      <c r="AF192" s="174">
        <f t="shared" si="247"/>
        <v>426598297.81999999</v>
      </c>
      <c r="AG192" s="174">
        <f t="shared" si="247"/>
        <v>0</v>
      </c>
      <c r="AH192" s="174">
        <f>+AI192+AG192</f>
        <v>567586592.18000007</v>
      </c>
      <c r="AI192" s="174">
        <f>+AI193+AI203+AI212+AI216</f>
        <v>567586592.18000007</v>
      </c>
      <c r="AJ192" s="365">
        <f>(AD192-AI192)/AD192</f>
        <v>0.42909352386154243</v>
      </c>
      <c r="AK192" s="174">
        <f t="shared" ref="AK192" si="248">+AK193+AK203+AK212+AK216</f>
        <v>567586592.18000007</v>
      </c>
      <c r="AL192" s="533">
        <f t="shared" ref="AL192:AL193" si="249">AE192/AD192</f>
        <v>0</v>
      </c>
      <c r="AN192" s="174">
        <f>AD192+'[1]PPTO AL 31 DE JULIO  2016'!Z194</f>
        <v>1126704890</v>
      </c>
      <c r="AO192" s="174">
        <f>AE192+'[1]PPTO AL 31 DE JULIO  2016'!AA194</f>
        <v>0</v>
      </c>
      <c r="AP192" s="174">
        <f>AF192+'[1]PPTO AL 31 DE JULIO  2016'!AB194</f>
        <v>431985114.5</v>
      </c>
      <c r="AQ192" s="225">
        <f>AI192+'[1]PPTO AL 31 DE JULIO  2016'!AC194</f>
        <v>694719775.5</v>
      </c>
      <c r="AR192" s="228">
        <f t="shared" si="240"/>
        <v>0</v>
      </c>
      <c r="AS192" s="228">
        <f t="shared" si="241"/>
        <v>0.38340573324395533</v>
      </c>
      <c r="AT192" s="525"/>
      <c r="AU192" s="483">
        <v>118096669.2</v>
      </c>
      <c r="AV192" s="489">
        <f t="shared" si="210"/>
        <v>449489922.98000008</v>
      </c>
      <c r="AW192" s="486">
        <f t="shared" si="211"/>
        <v>449489922.98000008</v>
      </c>
    </row>
    <row r="193" spans="1:49" s="23" customFormat="1" ht="16.8" x14ac:dyDescent="0.55000000000000004">
      <c r="A193" s="384">
        <v>501</v>
      </c>
      <c r="B193" s="385" t="s">
        <v>192</v>
      </c>
      <c r="C193" s="386">
        <f>SUM(C194:C201)</f>
        <v>914884890</v>
      </c>
      <c r="D193" s="386">
        <f>SUM(D194:D201)</f>
        <v>0</v>
      </c>
      <c r="E193" s="387">
        <f>SUM(E194:E201)</f>
        <v>0</v>
      </c>
      <c r="F193" s="387"/>
      <c r="G193" s="387"/>
      <c r="H193" s="387">
        <f>SUM(H194:H201)</f>
        <v>0</v>
      </c>
      <c r="I193" s="386">
        <f>SUM(I194:I202)</f>
        <v>914884890</v>
      </c>
      <c r="J193" s="388">
        <f>SUM(J194:J202)</f>
        <v>0</v>
      </c>
      <c r="K193" s="389">
        <f>SUM(K194:K202)</f>
        <v>0</v>
      </c>
      <c r="L193" s="390">
        <f>SUM(L194:L202)</f>
        <v>0</v>
      </c>
      <c r="M193" s="391">
        <f>SUM(M194:M202)</f>
        <v>0</v>
      </c>
      <c r="N193" s="390">
        <f>SUM(N194:N201)</f>
        <v>0</v>
      </c>
      <c r="O193" s="391">
        <f>SUM(O194:O201)</f>
        <v>0</v>
      </c>
      <c r="P193" s="390">
        <f>SUM(P194:P202)</f>
        <v>0</v>
      </c>
      <c r="Q193" s="391">
        <f>SUM(Q194:Q201)</f>
        <v>0</v>
      </c>
      <c r="R193" s="390">
        <f>SUM(R194:R202)</f>
        <v>0</v>
      </c>
      <c r="S193" s="391">
        <f>SUM(S194:S201)</f>
        <v>0</v>
      </c>
      <c r="T193" s="390">
        <f>SUM(T194:T202)</f>
        <v>0</v>
      </c>
      <c r="U193" s="391">
        <f t="shared" ref="U193:AA193" si="250">SUM(U194:U201)</f>
        <v>0</v>
      </c>
      <c r="V193" s="390">
        <f t="shared" si="250"/>
        <v>0</v>
      </c>
      <c r="W193" s="391">
        <f t="shared" si="250"/>
        <v>0</v>
      </c>
      <c r="X193" s="390">
        <f t="shared" si="250"/>
        <v>0</v>
      </c>
      <c r="Y193" s="391">
        <f t="shared" si="250"/>
        <v>0</v>
      </c>
      <c r="Z193" s="390">
        <f t="shared" si="250"/>
        <v>0</v>
      </c>
      <c r="AA193" s="391">
        <f t="shared" si="250"/>
        <v>0</v>
      </c>
      <c r="AB193" s="392">
        <f t="shared" ref="AB193:AG193" si="251">SUM(AB194:AB202)</f>
        <v>0</v>
      </c>
      <c r="AC193" s="386">
        <f t="shared" si="251"/>
        <v>0</v>
      </c>
      <c r="AD193" s="393">
        <f t="shared" si="251"/>
        <v>914884890</v>
      </c>
      <c r="AE193" s="458">
        <f t="shared" si="251"/>
        <v>0</v>
      </c>
      <c r="AF193" s="393">
        <f t="shared" si="251"/>
        <v>401531630.81999999</v>
      </c>
      <c r="AG193" s="393">
        <f t="shared" si="251"/>
        <v>0</v>
      </c>
      <c r="AH193" s="393">
        <f>+AI193+AG193</f>
        <v>513353259.18000001</v>
      </c>
      <c r="AI193" s="174">
        <f>SUM(AI194:AI202)</f>
        <v>513353259.18000001</v>
      </c>
      <c r="AJ193" s="394">
        <f>(AD193-AI193)/AD193</f>
        <v>0.43888759690850287</v>
      </c>
      <c r="AK193" s="393">
        <f t="shared" ref="AK193" si="252">SUM(AK194:AK202)</f>
        <v>513353259.18000001</v>
      </c>
      <c r="AL193" s="533">
        <f t="shared" si="249"/>
        <v>0</v>
      </c>
      <c r="AN193" s="217">
        <f>AD193+'[1]PPTO AL 31 DE JULIO  2016'!Z195</f>
        <v>1033214890</v>
      </c>
      <c r="AO193" s="217">
        <f>AE193+'[1]PPTO AL 31 DE JULIO  2016'!AA195</f>
        <v>0</v>
      </c>
      <c r="AP193" s="217">
        <f>AF193+'[1]PPTO AL 31 DE JULIO  2016'!AB195</f>
        <v>406918447.5</v>
      </c>
      <c r="AQ193" s="224">
        <f>AI193+'[1]PPTO AL 31 DE JULIO  2016'!AC195</f>
        <v>626296442.5</v>
      </c>
      <c r="AR193" s="226">
        <f t="shared" si="240"/>
        <v>0</v>
      </c>
      <c r="AS193" s="226">
        <f t="shared" si="241"/>
        <v>0.3938371886026536</v>
      </c>
      <c r="AT193" s="523"/>
      <c r="AU193" s="483">
        <v>40190808.579999998</v>
      </c>
      <c r="AV193" s="489">
        <f t="shared" si="210"/>
        <v>473162450.60000002</v>
      </c>
      <c r="AW193" s="486">
        <f t="shared" si="211"/>
        <v>473162450.60000002</v>
      </c>
    </row>
    <row r="194" spans="1:49" s="4" customFormat="1" ht="15.6" x14ac:dyDescent="0.55000000000000004">
      <c r="A194" s="566" t="s">
        <v>610</v>
      </c>
      <c r="B194" s="459" t="s">
        <v>193</v>
      </c>
      <c r="C194" s="568">
        <v>70000000</v>
      </c>
      <c r="D194" s="460">
        <v>0</v>
      </c>
      <c r="E194" s="5"/>
      <c r="F194" s="5"/>
      <c r="G194" s="5"/>
      <c r="H194" s="5"/>
      <c r="I194" s="38">
        <f t="shared" si="212"/>
        <v>70000000</v>
      </c>
      <c r="J194" s="548">
        <v>0</v>
      </c>
      <c r="K194" s="19">
        <v>0</v>
      </c>
      <c r="L194" s="14">
        <v>0</v>
      </c>
      <c r="M194" s="15">
        <v>0</v>
      </c>
      <c r="N194" s="18">
        <v>0</v>
      </c>
      <c r="O194" s="19">
        <v>0</v>
      </c>
      <c r="P194" s="14">
        <v>0</v>
      </c>
      <c r="Q194" s="15"/>
      <c r="R194" s="18">
        <v>0</v>
      </c>
      <c r="S194" s="19">
        <v>0</v>
      </c>
      <c r="T194" s="14">
        <v>0</v>
      </c>
      <c r="U194" s="15">
        <v>0</v>
      </c>
      <c r="V194" s="18">
        <v>0</v>
      </c>
      <c r="W194" s="19">
        <v>0</v>
      </c>
      <c r="X194" s="14">
        <v>0</v>
      </c>
      <c r="Y194" s="15">
        <v>0</v>
      </c>
      <c r="Z194" s="18">
        <v>0</v>
      </c>
      <c r="AA194" s="19">
        <v>0</v>
      </c>
      <c r="AB194" s="698">
        <f t="shared" ref="AB194:AB201" si="253">J194+L194+N194+P194+R194+T194+V194+X194+Z194</f>
        <v>0</v>
      </c>
      <c r="AC194" s="699">
        <f t="shared" ref="AC194:AC201" si="254">K194+M194+O194+Q194+S194+U194+W194+Y194+AA194</f>
        <v>0</v>
      </c>
      <c r="AD194" s="567">
        <f t="shared" ref="AD194:AD201" si="255">C194+AB194-AC194</f>
        <v>70000000</v>
      </c>
      <c r="AE194" s="463">
        <f>IFERROR(+VLOOKUP(A194,'Base de Datos'!$A$1:$G$96,7,0),0)</f>
        <v>0</v>
      </c>
      <c r="AF194" s="40">
        <f>IFERROR(+VLOOKUP(A194,'Base de Datos'!$A$1:$G$96,6,0),0)</f>
        <v>0</v>
      </c>
      <c r="AG194" s="40">
        <f>IFERROR(+VLOOKUP(A194,'Base de Datos'!$A$1:$H$96,8,0),0)</f>
        <v>0</v>
      </c>
      <c r="AH194" s="40">
        <f t="shared" ref="AH194:AH201" si="256">+AI194-AG194</f>
        <v>70000000</v>
      </c>
      <c r="AI194" s="167">
        <f t="shared" ref="AI194:AI202" si="257">AD194-AE194-AF194</f>
        <v>70000000</v>
      </c>
      <c r="AJ194" s="158">
        <v>0</v>
      </c>
      <c r="AK194" s="40">
        <f>IFERROR(+VLOOKUP(A194,'Base de Datos'!$A$1:$M$96,10,0),0)</f>
        <v>70000000</v>
      </c>
      <c r="AL194" s="533">
        <v>0</v>
      </c>
      <c r="AN194" s="217">
        <f>AD194+'[1]PPTO AL 31 DE JULIO  2016'!Z196</f>
        <v>70000000</v>
      </c>
      <c r="AO194" s="217">
        <f>AE194+'[1]PPTO AL 31 DE JULIO  2016'!AA196</f>
        <v>0</v>
      </c>
      <c r="AP194" s="217">
        <f>AF194+'[1]PPTO AL 31 DE JULIO  2016'!AB196</f>
        <v>0</v>
      </c>
      <c r="AQ194" s="224">
        <f>AI194+'[1]PPTO AL 31 DE JULIO  2016'!AC196</f>
        <v>70000000</v>
      </c>
      <c r="AR194" s="226">
        <f t="shared" si="240"/>
        <v>0</v>
      </c>
      <c r="AS194" s="226">
        <f t="shared" si="241"/>
        <v>0</v>
      </c>
      <c r="AT194" s="523"/>
      <c r="AU194" s="483">
        <v>0</v>
      </c>
      <c r="AV194" s="486">
        <f t="shared" si="210"/>
        <v>70000000</v>
      </c>
      <c r="AW194" s="486">
        <f t="shared" si="211"/>
        <v>70000000</v>
      </c>
    </row>
    <row r="195" spans="1:49" s="4" customFormat="1" ht="15.6" hidden="1" x14ac:dyDescent="0.55000000000000004">
      <c r="A195" s="566" t="s">
        <v>549</v>
      </c>
      <c r="B195" s="459" t="s">
        <v>194</v>
      </c>
      <c r="C195" s="568">
        <v>0</v>
      </c>
      <c r="D195" s="460">
        <v>0</v>
      </c>
      <c r="E195" s="5"/>
      <c r="F195" s="5"/>
      <c r="G195" s="5"/>
      <c r="H195" s="5"/>
      <c r="I195" s="38">
        <f t="shared" si="212"/>
        <v>0</v>
      </c>
      <c r="J195" s="548">
        <v>0</v>
      </c>
      <c r="K195" s="19">
        <v>0</v>
      </c>
      <c r="L195" s="14">
        <v>0</v>
      </c>
      <c r="M195" s="15">
        <v>0</v>
      </c>
      <c r="N195" s="18">
        <v>0</v>
      </c>
      <c r="O195" s="19">
        <v>0</v>
      </c>
      <c r="P195" s="14">
        <v>0</v>
      </c>
      <c r="Q195" s="15">
        <v>0</v>
      </c>
      <c r="R195" s="18">
        <v>0</v>
      </c>
      <c r="S195" s="19"/>
      <c r="T195" s="14">
        <v>0</v>
      </c>
      <c r="U195" s="15">
        <v>0</v>
      </c>
      <c r="V195" s="18">
        <v>0</v>
      </c>
      <c r="W195" s="19">
        <v>0</v>
      </c>
      <c r="X195" s="14">
        <v>0</v>
      </c>
      <c r="Y195" s="15">
        <v>0</v>
      </c>
      <c r="Z195" s="18">
        <v>0</v>
      </c>
      <c r="AA195" s="19">
        <v>0</v>
      </c>
      <c r="AB195" s="698">
        <f t="shared" si="253"/>
        <v>0</v>
      </c>
      <c r="AC195" s="699">
        <f t="shared" si="254"/>
        <v>0</v>
      </c>
      <c r="AD195" s="567">
        <f t="shared" si="255"/>
        <v>0</v>
      </c>
      <c r="AE195" s="463">
        <f>IFERROR(+VLOOKUP(A195,'Base de Datos'!$A$1:$G$96,7,0),0)</f>
        <v>0</v>
      </c>
      <c r="AF195" s="40">
        <f>IFERROR(+VLOOKUP(A195,'Base de Datos'!$A$1:$G$96,6,0),0)</f>
        <v>0</v>
      </c>
      <c r="AG195" s="40">
        <f>IFERROR(+VLOOKUP(A195,'Base de Datos'!$A$1:$H$96,8,0),0)</f>
        <v>0</v>
      </c>
      <c r="AH195" s="40">
        <f t="shared" si="256"/>
        <v>0</v>
      </c>
      <c r="AI195" s="167">
        <f t="shared" si="257"/>
        <v>0</v>
      </c>
      <c r="AJ195" s="158">
        <v>0</v>
      </c>
      <c r="AK195" s="40">
        <f>IFERROR(+VLOOKUP(A195,'Base de Datos'!$A$1:$M$96,10,0),0)</f>
        <v>0</v>
      </c>
      <c r="AL195" s="533">
        <v>0</v>
      </c>
      <c r="AN195" s="217">
        <f>AD195+'[1]PPTO AL 31 DE JULIO  2016'!Z197</f>
        <v>0</v>
      </c>
      <c r="AO195" s="217">
        <f>AE195+'[1]PPTO AL 31 DE JULIO  2016'!AA197</f>
        <v>0</v>
      </c>
      <c r="AP195" s="217">
        <f>AF195+'[1]PPTO AL 31 DE JULIO  2016'!AB197</f>
        <v>0</v>
      </c>
      <c r="AQ195" s="224">
        <f>AI195+'[1]PPTO AL 31 DE JULIO  2016'!AC197</f>
        <v>0</v>
      </c>
      <c r="AR195" s="226" t="e">
        <f t="shared" si="240"/>
        <v>#DIV/0!</v>
      </c>
      <c r="AS195" s="226" t="e">
        <f t="shared" si="241"/>
        <v>#DIV/0!</v>
      </c>
      <c r="AT195" s="523"/>
      <c r="AU195" s="483"/>
      <c r="AV195" s="486">
        <f t="shared" si="210"/>
        <v>0</v>
      </c>
      <c r="AW195" s="486">
        <f t="shared" si="211"/>
        <v>0</v>
      </c>
    </row>
    <row r="196" spans="1:49" s="4" customFormat="1" ht="15.6" x14ac:dyDescent="0.55000000000000004">
      <c r="A196" s="566" t="s">
        <v>550</v>
      </c>
      <c r="B196" s="459" t="s">
        <v>195</v>
      </c>
      <c r="C196" s="568">
        <v>157266443</v>
      </c>
      <c r="D196" s="460">
        <v>0</v>
      </c>
      <c r="E196" s="5"/>
      <c r="F196" s="5"/>
      <c r="G196" s="5"/>
      <c r="H196" s="5"/>
      <c r="I196" s="38">
        <f t="shared" si="212"/>
        <v>157266443</v>
      </c>
      <c r="J196" s="548">
        <v>0</v>
      </c>
      <c r="K196" s="19">
        <v>0</v>
      </c>
      <c r="L196" s="14">
        <v>0</v>
      </c>
      <c r="M196" s="15">
        <v>0</v>
      </c>
      <c r="N196" s="18"/>
      <c r="O196" s="19">
        <v>0</v>
      </c>
      <c r="P196" s="14">
        <v>0</v>
      </c>
      <c r="Q196" s="15">
        <v>0</v>
      </c>
      <c r="R196" s="18">
        <v>0</v>
      </c>
      <c r="S196" s="19"/>
      <c r="T196" s="14">
        <v>0</v>
      </c>
      <c r="U196" s="15">
        <v>0</v>
      </c>
      <c r="V196" s="18">
        <v>0</v>
      </c>
      <c r="W196" s="19">
        <v>0</v>
      </c>
      <c r="X196" s="14">
        <v>0</v>
      </c>
      <c r="Y196" s="15">
        <v>0</v>
      </c>
      <c r="Z196" s="18">
        <v>0</v>
      </c>
      <c r="AA196" s="19">
        <v>0</v>
      </c>
      <c r="AB196" s="698">
        <f t="shared" si="253"/>
        <v>0</v>
      </c>
      <c r="AC196" s="699">
        <f t="shared" si="254"/>
        <v>0</v>
      </c>
      <c r="AD196" s="567">
        <f t="shared" si="255"/>
        <v>157266443</v>
      </c>
      <c r="AE196" s="463">
        <f>IFERROR(+VLOOKUP(A196,'Base de Datos'!$A$1:$G$96,7,0),0)</f>
        <v>0</v>
      </c>
      <c r="AF196" s="40">
        <f>IFERROR(+VLOOKUP(A196,'Base de Datos'!$A$1:$G$96,6,0),0)</f>
        <v>0</v>
      </c>
      <c r="AG196" s="40">
        <f>IFERROR(+VLOOKUP(A196,'Base de Datos'!$A$1:$H$96,8,0),0)</f>
        <v>0</v>
      </c>
      <c r="AH196" s="40">
        <f>+AI196+AG196</f>
        <v>157266443</v>
      </c>
      <c r="AI196" s="167">
        <f t="shared" si="257"/>
        <v>157266443</v>
      </c>
      <c r="AJ196" s="158">
        <f t="shared" ref="AJ196:AJ202" si="258">IFERROR(((AD196-AI196)/AD196),0)</f>
        <v>0</v>
      </c>
      <c r="AK196" s="40">
        <f>IFERROR(+VLOOKUP(A196,'Base de Datos'!$A$1:$M$96,10,0),0)</f>
        <v>157266443</v>
      </c>
      <c r="AL196" s="533">
        <f t="shared" ref="AL196:AL202" si="259">IFERROR(+(AE196/AD196),0)</f>
        <v>0</v>
      </c>
      <c r="AN196" s="217">
        <f>AD196+'[1]PPTO AL 31 DE JULIO  2016'!Z198</f>
        <v>167466443</v>
      </c>
      <c r="AO196" s="217">
        <f>AE196+'[1]PPTO AL 31 DE JULIO  2016'!AA198</f>
        <v>0</v>
      </c>
      <c r="AP196" s="217">
        <f>AF196+'[1]PPTO AL 31 DE JULIO  2016'!AB198</f>
        <v>0</v>
      </c>
      <c r="AQ196" s="224">
        <f>AI196+'[1]PPTO AL 31 DE JULIO  2016'!AC198</f>
        <v>167466443</v>
      </c>
      <c r="AR196" s="226">
        <f t="shared" si="240"/>
        <v>0</v>
      </c>
      <c r="AS196" s="226">
        <f t="shared" si="241"/>
        <v>0</v>
      </c>
      <c r="AT196" s="523"/>
      <c r="AU196" s="483">
        <v>302813.48</v>
      </c>
      <c r="AV196" s="486">
        <f t="shared" si="210"/>
        <v>156963629.52000001</v>
      </c>
      <c r="AW196" s="486">
        <f t="shared" si="211"/>
        <v>156963629.52000001</v>
      </c>
    </row>
    <row r="197" spans="1:49" s="4" customFormat="1" ht="15.6" x14ac:dyDescent="0.55000000000000004">
      <c r="A197" s="566" t="s">
        <v>551</v>
      </c>
      <c r="B197" s="459" t="s">
        <v>196</v>
      </c>
      <c r="C197" s="568">
        <v>12650000</v>
      </c>
      <c r="D197" s="460">
        <v>0</v>
      </c>
      <c r="E197" s="5"/>
      <c r="F197" s="5"/>
      <c r="G197" s="5"/>
      <c r="H197" s="5"/>
      <c r="I197" s="38">
        <f t="shared" si="212"/>
        <v>12650000</v>
      </c>
      <c r="J197" s="548">
        <v>0</v>
      </c>
      <c r="K197" s="19">
        <v>0</v>
      </c>
      <c r="L197" s="14"/>
      <c r="M197" s="15"/>
      <c r="N197" s="18">
        <v>0</v>
      </c>
      <c r="O197" s="19">
        <v>0</v>
      </c>
      <c r="P197" s="14">
        <v>0</v>
      </c>
      <c r="Q197" s="15">
        <v>0</v>
      </c>
      <c r="R197" s="18">
        <v>0</v>
      </c>
      <c r="S197" s="19"/>
      <c r="T197" s="14">
        <v>0</v>
      </c>
      <c r="U197" s="15">
        <v>0</v>
      </c>
      <c r="V197" s="18">
        <v>0</v>
      </c>
      <c r="W197" s="19">
        <v>0</v>
      </c>
      <c r="X197" s="14">
        <v>0</v>
      </c>
      <c r="Y197" s="15">
        <v>0</v>
      </c>
      <c r="Z197" s="18">
        <v>0</v>
      </c>
      <c r="AA197" s="19">
        <v>0</v>
      </c>
      <c r="AB197" s="698">
        <f t="shared" si="253"/>
        <v>0</v>
      </c>
      <c r="AC197" s="699">
        <f t="shared" si="254"/>
        <v>0</v>
      </c>
      <c r="AD197" s="567">
        <f t="shared" si="255"/>
        <v>12650000</v>
      </c>
      <c r="AE197" s="463">
        <f>IFERROR(+VLOOKUP(A197,'Base de Datos'!$A$1:$G$96,7,0),0)</f>
        <v>0</v>
      </c>
      <c r="AF197" s="40">
        <f>IFERROR(+VLOOKUP(A197,'Base de Datos'!$A$1:$G$96,6,0),0)</f>
        <v>0</v>
      </c>
      <c r="AG197" s="40">
        <f>IFERROR(+VLOOKUP(A197,'Base de Datos'!$A$1:$H$96,8,0),0)</f>
        <v>0</v>
      </c>
      <c r="AH197" s="40">
        <f>+AI197+AG197</f>
        <v>12650000</v>
      </c>
      <c r="AI197" s="167">
        <f t="shared" si="257"/>
        <v>12650000</v>
      </c>
      <c r="AJ197" s="158">
        <f t="shared" si="258"/>
        <v>0</v>
      </c>
      <c r="AK197" s="40">
        <f>IFERROR(+VLOOKUP(A197,'Base de Datos'!$A$1:$M$96,10,0),0)</f>
        <v>12650000</v>
      </c>
      <c r="AL197" s="533">
        <f t="shared" si="259"/>
        <v>0</v>
      </c>
      <c r="AN197" s="217">
        <f>AD197+'[1]PPTO AL 31 DE JULIO  2016'!Z199</f>
        <v>24830000</v>
      </c>
      <c r="AO197" s="217">
        <f>AE197+'[1]PPTO AL 31 DE JULIO  2016'!AA199</f>
        <v>0</v>
      </c>
      <c r="AP197" s="217">
        <f>AF197+'[1]PPTO AL 31 DE JULIO  2016'!AB199</f>
        <v>5386816.6799999997</v>
      </c>
      <c r="AQ197" s="224">
        <f>AI197+'[1]PPTO AL 31 DE JULIO  2016'!AC199</f>
        <v>19443183.32</v>
      </c>
      <c r="AR197" s="226">
        <f t="shared" si="240"/>
        <v>0</v>
      </c>
      <c r="AS197" s="226">
        <f t="shared" si="241"/>
        <v>0.2169479130084575</v>
      </c>
      <c r="AT197" s="523"/>
      <c r="AU197" s="483"/>
      <c r="AV197" s="486">
        <f t="shared" si="210"/>
        <v>12650000</v>
      </c>
      <c r="AW197" s="486">
        <f t="shared" si="211"/>
        <v>12650000</v>
      </c>
    </row>
    <row r="198" spans="1:49" s="4" customFormat="1" ht="15.6" x14ac:dyDescent="0.55000000000000004">
      <c r="A198" s="566" t="s">
        <v>552</v>
      </c>
      <c r="B198" s="459" t="s">
        <v>197</v>
      </c>
      <c r="C198" s="568">
        <v>623968447</v>
      </c>
      <c r="D198" s="460">
        <v>0</v>
      </c>
      <c r="E198" s="5"/>
      <c r="F198" s="5"/>
      <c r="G198" s="5"/>
      <c r="H198" s="5"/>
      <c r="I198" s="38">
        <f t="shared" si="212"/>
        <v>623968447</v>
      </c>
      <c r="J198" s="548">
        <v>0</v>
      </c>
      <c r="K198" s="19">
        <v>0</v>
      </c>
      <c r="L198" s="14"/>
      <c r="M198" s="15">
        <v>0</v>
      </c>
      <c r="N198" s="18">
        <v>0</v>
      </c>
      <c r="O198" s="19"/>
      <c r="P198" s="14"/>
      <c r="Q198" s="15">
        <v>0</v>
      </c>
      <c r="R198" s="18">
        <v>0</v>
      </c>
      <c r="S198" s="19">
        <v>0</v>
      </c>
      <c r="T198" s="14">
        <v>0</v>
      </c>
      <c r="U198" s="15">
        <v>0</v>
      </c>
      <c r="V198" s="18">
        <v>0</v>
      </c>
      <c r="W198" s="19">
        <v>0</v>
      </c>
      <c r="X198" s="14">
        <v>0</v>
      </c>
      <c r="Y198" s="15"/>
      <c r="Z198" s="18">
        <v>0</v>
      </c>
      <c r="AA198" s="19"/>
      <c r="AB198" s="698">
        <f t="shared" si="253"/>
        <v>0</v>
      </c>
      <c r="AC198" s="699">
        <f t="shared" si="254"/>
        <v>0</v>
      </c>
      <c r="AD198" s="567">
        <f t="shared" si="255"/>
        <v>623968447</v>
      </c>
      <c r="AE198" s="463">
        <f>IFERROR(+VLOOKUP(A198,'Base de Datos'!$A$1:$G$96,7,0),0)</f>
        <v>0</v>
      </c>
      <c r="AF198" s="40">
        <f>IFERROR(+VLOOKUP(A198,'Base de Datos'!$A$1:$G$96,6,0),0)</f>
        <v>401531630.81999999</v>
      </c>
      <c r="AG198" s="40">
        <f>IFERROR(+VLOOKUP(A198,'Base de Datos'!$A$1:$H$96,8,0),0)</f>
        <v>0</v>
      </c>
      <c r="AH198" s="40">
        <f>+AI198+AG198</f>
        <v>222436816.18000001</v>
      </c>
      <c r="AI198" s="167">
        <f>AD198-AE198-AF198</f>
        <v>222436816.18000001</v>
      </c>
      <c r="AJ198" s="158">
        <f t="shared" si="258"/>
        <v>0.64351271727046155</v>
      </c>
      <c r="AK198" s="40">
        <f>IFERROR(+VLOOKUP(A198,'Base de Datos'!$A$1:$M$96,10,0),0)</f>
        <v>222436816.18000001</v>
      </c>
      <c r="AL198" s="533">
        <f t="shared" si="259"/>
        <v>0</v>
      </c>
      <c r="AN198" s="217">
        <f>AD198+'[1]PPTO AL 31 DE JULIO  2016'!Z200</f>
        <v>651618447</v>
      </c>
      <c r="AO198" s="217">
        <f>AE198+'[1]PPTO AL 31 DE JULIO  2016'!AA200</f>
        <v>0</v>
      </c>
      <c r="AP198" s="217">
        <f>AF198+'[1]PPTO AL 31 DE JULIO  2016'!AB200</f>
        <v>401531630.81999999</v>
      </c>
      <c r="AQ198" s="224">
        <f>AI198+'[1]PPTO AL 31 DE JULIO  2016'!AC200</f>
        <v>250086816.18000001</v>
      </c>
      <c r="AR198" s="226">
        <f t="shared" si="240"/>
        <v>0</v>
      </c>
      <c r="AS198" s="226">
        <f t="shared" si="241"/>
        <v>0.61620666613816721</v>
      </c>
      <c r="AT198" s="523"/>
      <c r="AU198" s="483">
        <v>39637995.100000001</v>
      </c>
      <c r="AV198" s="486">
        <f t="shared" si="210"/>
        <v>182798821.08000001</v>
      </c>
      <c r="AW198" s="486">
        <f t="shared" si="211"/>
        <v>182798821.08000001</v>
      </c>
    </row>
    <row r="199" spans="1:49" s="4" customFormat="1" ht="15.6" hidden="1" x14ac:dyDescent="0.55000000000000004">
      <c r="A199" s="566" t="s">
        <v>609</v>
      </c>
      <c r="B199" s="459" t="s">
        <v>198</v>
      </c>
      <c r="C199" s="568">
        <v>0</v>
      </c>
      <c r="D199" s="460">
        <v>0</v>
      </c>
      <c r="E199" s="5"/>
      <c r="F199" s="5"/>
      <c r="G199" s="5"/>
      <c r="H199" s="5"/>
      <c r="I199" s="38">
        <f t="shared" si="212"/>
        <v>0</v>
      </c>
      <c r="J199" s="548">
        <v>0</v>
      </c>
      <c r="K199" s="19">
        <v>0</v>
      </c>
      <c r="L199" s="14">
        <v>0</v>
      </c>
      <c r="M199" s="15">
        <v>0</v>
      </c>
      <c r="N199" s="18">
        <v>0</v>
      </c>
      <c r="O199" s="19">
        <v>0</v>
      </c>
      <c r="P199" s="14">
        <v>0</v>
      </c>
      <c r="Q199" s="15">
        <v>0</v>
      </c>
      <c r="R199" s="18">
        <v>0</v>
      </c>
      <c r="S199" s="19">
        <v>0</v>
      </c>
      <c r="T199" s="14">
        <v>0</v>
      </c>
      <c r="U199" s="15">
        <v>0</v>
      </c>
      <c r="V199" s="18">
        <v>0</v>
      </c>
      <c r="W199" s="19">
        <v>0</v>
      </c>
      <c r="X199" s="14">
        <v>0</v>
      </c>
      <c r="Y199" s="15">
        <v>0</v>
      </c>
      <c r="Z199" s="18">
        <v>0</v>
      </c>
      <c r="AA199" s="19">
        <v>0</v>
      </c>
      <c r="AB199" s="698">
        <f t="shared" si="253"/>
        <v>0</v>
      </c>
      <c r="AC199" s="699">
        <f t="shared" si="254"/>
        <v>0</v>
      </c>
      <c r="AD199" s="567">
        <f t="shared" si="255"/>
        <v>0</v>
      </c>
      <c r="AE199" s="463">
        <f>IFERROR(+VLOOKUP(A199,'Base de Datos'!$A$1:$G$96,7,0),0)</f>
        <v>0</v>
      </c>
      <c r="AF199" s="40">
        <f>IFERROR(+VLOOKUP(A199,'Base de Datos'!$A$1:$G$96,6,0),0)</f>
        <v>0</v>
      </c>
      <c r="AG199" s="40">
        <f>IFERROR(+VLOOKUP(A199,'Base de Datos'!$A$1:$H$96,8,0),0)</f>
        <v>0</v>
      </c>
      <c r="AH199" s="40">
        <f>+AI199+AG199</f>
        <v>0</v>
      </c>
      <c r="AI199" s="167">
        <f t="shared" si="257"/>
        <v>0</v>
      </c>
      <c r="AJ199" s="158">
        <f t="shared" si="258"/>
        <v>0</v>
      </c>
      <c r="AK199" s="40">
        <f>IFERROR(+VLOOKUP(A199,'Base de Datos'!$A$1:$M$96,10,0),0)</f>
        <v>0</v>
      </c>
      <c r="AL199" s="533">
        <f t="shared" si="259"/>
        <v>0</v>
      </c>
      <c r="AN199" s="217">
        <f>AD199+'[1]PPTO AL 31 DE JULIO  2016'!Z201</f>
        <v>4300000</v>
      </c>
      <c r="AO199" s="217">
        <f>AE199+'[1]PPTO AL 31 DE JULIO  2016'!AA201</f>
        <v>0</v>
      </c>
      <c r="AP199" s="217">
        <f>AF199+'[1]PPTO AL 31 DE JULIO  2016'!AB201</f>
        <v>0</v>
      </c>
      <c r="AQ199" s="224">
        <f>AI199+'[1]PPTO AL 31 DE JULIO  2016'!AC201</f>
        <v>4300000</v>
      </c>
      <c r="AR199" s="226">
        <f t="shared" si="240"/>
        <v>0</v>
      </c>
      <c r="AS199" s="226">
        <f t="shared" si="241"/>
        <v>0</v>
      </c>
      <c r="AT199" s="523"/>
      <c r="AU199" s="483"/>
      <c r="AV199" s="486">
        <f t="shared" si="210"/>
        <v>0</v>
      </c>
      <c r="AW199" s="486">
        <f t="shared" si="211"/>
        <v>0</v>
      </c>
    </row>
    <row r="200" spans="1:49" s="4" customFormat="1" ht="15.6" hidden="1" x14ac:dyDescent="0.55000000000000004">
      <c r="A200" s="566" t="s">
        <v>611</v>
      </c>
      <c r="B200" s="459" t="s">
        <v>199</v>
      </c>
      <c r="C200" s="568">
        <v>0</v>
      </c>
      <c r="D200" s="460">
        <v>0</v>
      </c>
      <c r="E200" s="5"/>
      <c r="F200" s="5"/>
      <c r="G200" s="5"/>
      <c r="H200" s="5"/>
      <c r="I200" s="38">
        <f t="shared" si="212"/>
        <v>0</v>
      </c>
      <c r="J200" s="548">
        <v>0</v>
      </c>
      <c r="K200" s="19">
        <v>0</v>
      </c>
      <c r="L200" s="14">
        <v>0</v>
      </c>
      <c r="M200" s="15">
        <v>0</v>
      </c>
      <c r="N200" s="18">
        <v>0</v>
      </c>
      <c r="O200" s="19">
        <v>0</v>
      </c>
      <c r="P200" s="14">
        <v>0</v>
      </c>
      <c r="Q200" s="15">
        <v>0</v>
      </c>
      <c r="R200" s="18">
        <v>0</v>
      </c>
      <c r="S200" s="19">
        <v>0</v>
      </c>
      <c r="T200" s="14">
        <v>0</v>
      </c>
      <c r="U200" s="15">
        <v>0</v>
      </c>
      <c r="V200" s="18">
        <v>0</v>
      </c>
      <c r="W200" s="19">
        <v>0</v>
      </c>
      <c r="X200" s="14">
        <v>0</v>
      </c>
      <c r="Y200" s="15">
        <v>0</v>
      </c>
      <c r="Z200" s="18">
        <v>0</v>
      </c>
      <c r="AA200" s="19">
        <v>0</v>
      </c>
      <c r="AB200" s="698">
        <f t="shared" si="253"/>
        <v>0</v>
      </c>
      <c r="AC200" s="699">
        <f t="shared" si="254"/>
        <v>0</v>
      </c>
      <c r="AD200" s="567">
        <f t="shared" si="255"/>
        <v>0</v>
      </c>
      <c r="AE200" s="463">
        <f>IFERROR(+VLOOKUP(A200,'Base de Datos'!$A$1:$G$96,7,0),0)</f>
        <v>0</v>
      </c>
      <c r="AF200" s="40">
        <f>IFERROR(+VLOOKUP(A200,'Base de Datos'!$A$1:$G$96,6,0),0)</f>
        <v>0</v>
      </c>
      <c r="AG200" s="40">
        <f>IFERROR(+VLOOKUP(A200,'Base de Datos'!$A$1:$H$96,8,0),0)</f>
        <v>0</v>
      </c>
      <c r="AH200" s="40">
        <f t="shared" si="256"/>
        <v>0</v>
      </c>
      <c r="AI200" s="167">
        <f t="shared" si="257"/>
        <v>0</v>
      </c>
      <c r="AJ200" s="158">
        <f t="shared" si="258"/>
        <v>0</v>
      </c>
      <c r="AK200" s="40">
        <f>IFERROR(+VLOOKUP(A200,'Base de Datos'!$A$1:$M$96,10,0),0)</f>
        <v>0</v>
      </c>
      <c r="AL200" s="533">
        <f t="shared" si="259"/>
        <v>0</v>
      </c>
      <c r="AN200" s="217">
        <f>AD200+'[1]PPTO AL 31 DE JULIO  2016'!Z202</f>
        <v>0</v>
      </c>
      <c r="AO200" s="217">
        <f>AE200+'[1]PPTO AL 31 DE JULIO  2016'!AA202</f>
        <v>0</v>
      </c>
      <c r="AP200" s="217">
        <f>AF200+'[1]PPTO AL 31 DE JULIO  2016'!AB202</f>
        <v>0</v>
      </c>
      <c r="AQ200" s="224">
        <f>AI200+'[1]PPTO AL 31 DE JULIO  2016'!AC202</f>
        <v>0</v>
      </c>
      <c r="AR200" s="226" t="e">
        <f t="shared" si="240"/>
        <v>#DIV/0!</v>
      </c>
      <c r="AS200" s="226" t="e">
        <f t="shared" si="241"/>
        <v>#DIV/0!</v>
      </c>
      <c r="AT200" s="523"/>
      <c r="AU200" s="483"/>
      <c r="AV200" s="486">
        <f t="shared" si="210"/>
        <v>0</v>
      </c>
      <c r="AW200" s="486">
        <f t="shared" si="211"/>
        <v>0</v>
      </c>
    </row>
    <row r="201" spans="1:49" s="4" customFormat="1" ht="15.6" x14ac:dyDescent="0.55000000000000004">
      <c r="A201" s="566" t="s">
        <v>553</v>
      </c>
      <c r="B201" s="459" t="s">
        <v>200</v>
      </c>
      <c r="C201" s="568">
        <v>51000000</v>
      </c>
      <c r="D201" s="460">
        <v>0</v>
      </c>
      <c r="E201" s="5"/>
      <c r="F201" s="5"/>
      <c r="G201" s="5"/>
      <c r="H201" s="5"/>
      <c r="I201" s="38">
        <f t="shared" si="212"/>
        <v>51000000</v>
      </c>
      <c r="J201" s="548">
        <v>0</v>
      </c>
      <c r="K201" s="19">
        <v>0</v>
      </c>
      <c r="L201" s="14">
        <v>0</v>
      </c>
      <c r="M201" s="15">
        <v>0</v>
      </c>
      <c r="N201" s="18">
        <v>0</v>
      </c>
      <c r="O201" s="19">
        <v>0</v>
      </c>
      <c r="P201" s="14">
        <v>0</v>
      </c>
      <c r="Q201" s="15">
        <v>0</v>
      </c>
      <c r="R201" s="18">
        <v>0</v>
      </c>
      <c r="S201" s="19">
        <v>0</v>
      </c>
      <c r="T201" s="14">
        <v>0</v>
      </c>
      <c r="U201" s="15">
        <v>0</v>
      </c>
      <c r="V201" s="18">
        <v>0</v>
      </c>
      <c r="W201" s="19">
        <v>0</v>
      </c>
      <c r="X201" s="14">
        <v>0</v>
      </c>
      <c r="Y201" s="15">
        <v>0</v>
      </c>
      <c r="Z201" s="18">
        <v>0</v>
      </c>
      <c r="AA201" s="19">
        <v>0</v>
      </c>
      <c r="AB201" s="698">
        <f t="shared" si="253"/>
        <v>0</v>
      </c>
      <c r="AC201" s="699">
        <f t="shared" si="254"/>
        <v>0</v>
      </c>
      <c r="AD201" s="567">
        <f t="shared" si="255"/>
        <v>51000000</v>
      </c>
      <c r="AE201" s="463">
        <f>IFERROR(+VLOOKUP(A201,'Base de Datos'!$A$1:$G$96,7,0),0)</f>
        <v>0</v>
      </c>
      <c r="AF201" s="40">
        <f>IFERROR(+VLOOKUP(A201,'Base de Datos'!$A$1:$G$96,6,0),0)</f>
        <v>0</v>
      </c>
      <c r="AG201" s="40">
        <f>IFERROR(+VLOOKUP(A201,'Base de Datos'!$A$1:$H$96,8,0),0)</f>
        <v>0</v>
      </c>
      <c r="AH201" s="40">
        <f t="shared" si="256"/>
        <v>51000000</v>
      </c>
      <c r="AI201" s="167">
        <f t="shared" si="257"/>
        <v>51000000</v>
      </c>
      <c r="AJ201" s="158">
        <f t="shared" si="258"/>
        <v>0</v>
      </c>
      <c r="AK201" s="40">
        <f>IFERROR(+VLOOKUP(A201,'Base de Datos'!$A$1:$M$96,10,0),0)</f>
        <v>51000000</v>
      </c>
      <c r="AL201" s="533">
        <f t="shared" si="259"/>
        <v>0</v>
      </c>
      <c r="AN201" s="217">
        <f>AD201+'[1]PPTO AL 31 DE JULIO  2016'!Z203</f>
        <v>115000000</v>
      </c>
      <c r="AO201" s="217">
        <f>AE201+'[1]PPTO AL 31 DE JULIO  2016'!AA203</f>
        <v>0</v>
      </c>
      <c r="AP201" s="217">
        <f>AF201+'[1]PPTO AL 31 DE JULIO  2016'!AB203</f>
        <v>0</v>
      </c>
      <c r="AQ201" s="224">
        <f>AI201+'[1]PPTO AL 31 DE JULIO  2016'!AC203</f>
        <v>115000000</v>
      </c>
      <c r="AR201" s="226">
        <f t="shared" si="240"/>
        <v>0</v>
      </c>
      <c r="AS201" s="226">
        <f t="shared" si="241"/>
        <v>0</v>
      </c>
      <c r="AT201" s="523"/>
      <c r="AU201" s="483">
        <v>250000</v>
      </c>
      <c r="AV201" s="486">
        <f t="shared" si="210"/>
        <v>50750000</v>
      </c>
      <c r="AW201" s="486">
        <f t="shared" si="211"/>
        <v>50750000</v>
      </c>
    </row>
    <row r="202" spans="1:49" s="4" customFormat="1" ht="15.6" hidden="1" x14ac:dyDescent="0.55000000000000004">
      <c r="A202" s="566" t="s">
        <v>554</v>
      </c>
      <c r="B202" s="459" t="s">
        <v>217</v>
      </c>
      <c r="C202" s="568"/>
      <c r="D202" s="460">
        <v>0</v>
      </c>
      <c r="E202" s="5"/>
      <c r="F202" s="5"/>
      <c r="G202" s="5"/>
      <c r="H202" s="5"/>
      <c r="I202" s="38">
        <f t="shared" si="212"/>
        <v>0</v>
      </c>
      <c r="J202" s="548">
        <v>0</v>
      </c>
      <c r="K202" s="19"/>
      <c r="L202" s="14">
        <v>0</v>
      </c>
      <c r="M202" s="15">
        <v>0</v>
      </c>
      <c r="N202" s="18"/>
      <c r="O202" s="19"/>
      <c r="P202" s="14">
        <v>0</v>
      </c>
      <c r="Q202" s="15"/>
      <c r="R202" s="18">
        <v>0</v>
      </c>
      <c r="S202" s="19"/>
      <c r="T202" s="14">
        <v>0</v>
      </c>
      <c r="U202" s="15"/>
      <c r="V202" s="18"/>
      <c r="W202" s="19"/>
      <c r="X202" s="14"/>
      <c r="Y202" s="15"/>
      <c r="Z202" s="18"/>
      <c r="AA202" s="19"/>
      <c r="AB202" s="35">
        <f>J202+L202+N202+P202+R202+V202+T202</f>
        <v>0</v>
      </c>
      <c r="AC202" s="484">
        <f>K202+M202+O202+Q202+S202+V202</f>
        <v>0</v>
      </c>
      <c r="AD202" s="567">
        <f>I202+AB202-AC202</f>
        <v>0</v>
      </c>
      <c r="AE202" s="463"/>
      <c r="AF202" s="40"/>
      <c r="AG202" s="40">
        <f>IFERROR(+VLOOKUP(A202,'Base de Datos'!$A$1:$G$75,8,0),0)</f>
        <v>0</v>
      </c>
      <c r="AH202" s="40">
        <f>+AI202+AG202</f>
        <v>0</v>
      </c>
      <c r="AI202" s="167">
        <f t="shared" si="257"/>
        <v>0</v>
      </c>
      <c r="AJ202" s="158">
        <f t="shared" si="258"/>
        <v>0</v>
      </c>
      <c r="AK202" s="40"/>
      <c r="AL202" s="533">
        <f t="shared" si="259"/>
        <v>0</v>
      </c>
      <c r="AN202" s="217">
        <f>AD202+'[1]PPTO AL 31 DE JULIO  2016'!Z204</f>
        <v>0</v>
      </c>
      <c r="AO202" s="217">
        <f>AE202+'[1]PPTO AL 31 DE JULIO  2016'!AA204</f>
        <v>0</v>
      </c>
      <c r="AP202" s="217">
        <f>AF202+'[1]PPTO AL 31 DE JULIO  2016'!AB204</f>
        <v>0</v>
      </c>
      <c r="AQ202" s="224">
        <f>AI202+'[1]PPTO AL 31 DE JULIO  2016'!AC204</f>
        <v>0</v>
      </c>
      <c r="AR202" s="226" t="e">
        <f t="shared" ref="AR202:AR255" si="260">AO202/AN202</f>
        <v>#DIV/0!</v>
      </c>
      <c r="AS202" s="226" t="e">
        <f t="shared" ref="AS202:AS255" si="261">(AO202+AP202)/AN202</f>
        <v>#DIV/0!</v>
      </c>
      <c r="AT202" s="523"/>
      <c r="AU202" s="483"/>
      <c r="AV202" s="486">
        <f t="shared" ref="AV202:AV265" si="262">+AI202-AU202</f>
        <v>0</v>
      </c>
      <c r="AW202" s="486">
        <f t="shared" ref="AW202:AW265" si="263">+AV202</f>
        <v>0</v>
      </c>
    </row>
    <row r="203" spans="1:49" ht="16.8" hidden="1" x14ac:dyDescent="0.55000000000000004">
      <c r="A203" s="255">
        <v>502</v>
      </c>
      <c r="B203" s="179" t="s">
        <v>201</v>
      </c>
      <c r="C203" s="182">
        <f>SUM(C204:C211)</f>
        <v>0</v>
      </c>
      <c r="D203" s="182">
        <f>SUM(D204:D211)</f>
        <v>0</v>
      </c>
      <c r="E203" s="190">
        <f>SUM(E204:E211)</f>
        <v>0</v>
      </c>
      <c r="F203" s="190"/>
      <c r="G203" s="190"/>
      <c r="H203" s="190">
        <f>SUM(H204:H211)</f>
        <v>0</v>
      </c>
      <c r="I203" s="191">
        <f t="shared" si="212"/>
        <v>0</v>
      </c>
      <c r="J203" s="184">
        <f>SUM(J204:J211)</f>
        <v>0</v>
      </c>
      <c r="K203" s="185">
        <f t="shared" ref="K203:W203" si="264">SUM(K204:K211)</f>
        <v>0</v>
      </c>
      <c r="L203" s="186">
        <f t="shared" si="264"/>
        <v>0</v>
      </c>
      <c r="M203" s="187">
        <f t="shared" si="264"/>
        <v>0</v>
      </c>
      <c r="N203" s="186">
        <f t="shared" si="264"/>
        <v>0</v>
      </c>
      <c r="O203" s="187">
        <f t="shared" si="264"/>
        <v>0</v>
      </c>
      <c r="P203" s="186">
        <f t="shared" si="264"/>
        <v>0</v>
      </c>
      <c r="Q203" s="187">
        <f t="shared" si="264"/>
        <v>0</v>
      </c>
      <c r="R203" s="186">
        <f t="shared" si="264"/>
        <v>0</v>
      </c>
      <c r="S203" s="187">
        <f t="shared" si="264"/>
        <v>0</v>
      </c>
      <c r="T203" s="186">
        <f>SUM(T204:T211)</f>
        <v>0</v>
      </c>
      <c r="U203" s="187">
        <f>SUM(U204:U211)</f>
        <v>0</v>
      </c>
      <c r="V203" s="186">
        <f t="shared" si="264"/>
        <v>0</v>
      </c>
      <c r="W203" s="187">
        <f t="shared" si="264"/>
        <v>0</v>
      </c>
      <c r="X203" s="186">
        <f t="shared" ref="X203:AA203" si="265">SUM(X204:X211)</f>
        <v>0</v>
      </c>
      <c r="Y203" s="187">
        <f t="shared" si="265"/>
        <v>0</v>
      </c>
      <c r="Z203" s="186">
        <f t="shared" si="265"/>
        <v>0</v>
      </c>
      <c r="AA203" s="187">
        <f t="shared" si="265"/>
        <v>0</v>
      </c>
      <c r="AB203" s="188">
        <f t="shared" ref="AB203:AI203" si="266">SUM(AB204:AB211)</f>
        <v>0</v>
      </c>
      <c r="AC203" s="182">
        <f t="shared" si="266"/>
        <v>0</v>
      </c>
      <c r="AD203" s="189">
        <f>SUM(AD204:AD211)</f>
        <v>0</v>
      </c>
      <c r="AE203" s="474">
        <f t="shared" si="266"/>
        <v>0</v>
      </c>
      <c r="AF203" s="189">
        <f t="shared" si="266"/>
        <v>0</v>
      </c>
      <c r="AG203" s="189">
        <f t="shared" ref="AG203" si="267">SUM(AG204:AG211)</f>
        <v>0</v>
      </c>
      <c r="AH203" s="189"/>
      <c r="AI203" s="189">
        <f t="shared" si="266"/>
        <v>0</v>
      </c>
      <c r="AJ203" s="357">
        <f>SUM(AJ204:AJ211)</f>
        <v>0</v>
      </c>
      <c r="AK203" s="189">
        <f t="shared" ref="AK203" si="268">SUM(AK204:AK211)</f>
        <v>0</v>
      </c>
      <c r="AL203" s="533">
        <f>SUM(AL204:AL211)</f>
        <v>0</v>
      </c>
      <c r="AN203" s="217">
        <f>AD203+'[1]PPTO AL 31 DE JULIO  2016'!Z205</f>
        <v>0</v>
      </c>
      <c r="AO203" s="217">
        <f>AE203+'[1]PPTO AL 31 DE JULIO  2016'!AA205</f>
        <v>0</v>
      </c>
      <c r="AP203" s="217">
        <f>AF203+'[1]PPTO AL 31 DE JULIO  2016'!AB205</f>
        <v>0</v>
      </c>
      <c r="AQ203" s="224">
        <f>AI203+'[1]PPTO AL 31 DE JULIO  2016'!AC205</f>
        <v>0</v>
      </c>
      <c r="AR203" s="226" t="e">
        <f t="shared" si="260"/>
        <v>#DIV/0!</v>
      </c>
      <c r="AS203" s="226" t="e">
        <f t="shared" si="261"/>
        <v>#DIV/0!</v>
      </c>
      <c r="AT203" s="523"/>
      <c r="AV203" s="486">
        <f t="shared" si="262"/>
        <v>0</v>
      </c>
      <c r="AW203" s="486">
        <f t="shared" si="263"/>
        <v>0</v>
      </c>
    </row>
    <row r="204" spans="1:49" s="4" customFormat="1" ht="15.6" hidden="1" x14ac:dyDescent="0.55000000000000004">
      <c r="A204" s="566">
        <v>50201</v>
      </c>
      <c r="B204" s="459" t="s">
        <v>202</v>
      </c>
      <c r="C204" s="568">
        <v>0</v>
      </c>
      <c r="D204" s="460">
        <v>0</v>
      </c>
      <c r="E204" s="5"/>
      <c r="F204" s="5"/>
      <c r="G204" s="5"/>
      <c r="H204" s="5"/>
      <c r="I204" s="38">
        <f t="shared" si="212"/>
        <v>0</v>
      </c>
      <c r="J204" s="548">
        <v>0</v>
      </c>
      <c r="K204" s="19">
        <v>0</v>
      </c>
      <c r="L204" s="14">
        <v>0</v>
      </c>
      <c r="M204" s="15">
        <v>0</v>
      </c>
      <c r="N204" s="18">
        <v>0</v>
      </c>
      <c r="O204" s="19">
        <v>0</v>
      </c>
      <c r="P204" s="14">
        <v>0</v>
      </c>
      <c r="Q204" s="15">
        <v>0</v>
      </c>
      <c r="R204" s="18">
        <v>0</v>
      </c>
      <c r="S204" s="19">
        <v>0</v>
      </c>
      <c r="T204" s="14">
        <v>0</v>
      </c>
      <c r="U204" s="15">
        <v>0</v>
      </c>
      <c r="V204" s="18">
        <v>0</v>
      </c>
      <c r="W204" s="19">
        <v>0</v>
      </c>
      <c r="X204" s="14">
        <v>0</v>
      </c>
      <c r="Y204" s="15">
        <v>0</v>
      </c>
      <c r="Z204" s="18">
        <v>0</v>
      </c>
      <c r="AA204" s="19">
        <v>0</v>
      </c>
      <c r="AB204" s="35">
        <v>0</v>
      </c>
      <c r="AC204" s="484">
        <v>0</v>
      </c>
      <c r="AD204" s="567">
        <f t="shared" ref="AD204:AD209" si="269">SUM(J204:K204)</f>
        <v>0</v>
      </c>
      <c r="AE204" s="463">
        <v>0</v>
      </c>
      <c r="AF204" s="40">
        <v>0</v>
      </c>
      <c r="AG204" s="40">
        <v>0</v>
      </c>
      <c r="AH204" s="40"/>
      <c r="AI204" s="167">
        <v>0</v>
      </c>
      <c r="AJ204" s="158">
        <v>0</v>
      </c>
      <c r="AK204" s="40">
        <v>0</v>
      </c>
      <c r="AL204" s="533">
        <v>0</v>
      </c>
      <c r="AN204" s="217">
        <f>AD204+'[1]PPTO AL 31 DE JULIO  2016'!Z206</f>
        <v>0</v>
      </c>
      <c r="AO204" s="217">
        <f>AE204+'[1]PPTO AL 31 DE JULIO  2016'!AA206</f>
        <v>0</v>
      </c>
      <c r="AP204" s="217">
        <f>AF204+'[1]PPTO AL 31 DE JULIO  2016'!AB206</f>
        <v>0</v>
      </c>
      <c r="AQ204" s="224">
        <f>AI204+'[1]PPTO AL 31 DE JULIO  2016'!AC206</f>
        <v>0</v>
      </c>
      <c r="AR204" s="226" t="e">
        <f t="shared" si="260"/>
        <v>#DIV/0!</v>
      </c>
      <c r="AS204" s="226" t="e">
        <f t="shared" si="261"/>
        <v>#DIV/0!</v>
      </c>
      <c r="AT204" s="523"/>
      <c r="AU204" s="483"/>
      <c r="AV204" s="486">
        <f t="shared" si="262"/>
        <v>0</v>
      </c>
      <c r="AW204" s="486">
        <f t="shared" si="263"/>
        <v>0</v>
      </c>
    </row>
    <row r="205" spans="1:49" s="4" customFormat="1" ht="15.6" hidden="1" x14ac:dyDescent="0.55000000000000004">
      <c r="A205" s="566">
        <v>50202</v>
      </c>
      <c r="B205" s="459" t="s">
        <v>203</v>
      </c>
      <c r="C205" s="568">
        <v>0</v>
      </c>
      <c r="D205" s="460">
        <v>0</v>
      </c>
      <c r="E205" s="5"/>
      <c r="F205" s="5"/>
      <c r="G205" s="5"/>
      <c r="H205" s="5"/>
      <c r="I205" s="38">
        <f t="shared" si="212"/>
        <v>0</v>
      </c>
      <c r="J205" s="548">
        <v>0</v>
      </c>
      <c r="K205" s="19">
        <v>0</v>
      </c>
      <c r="L205" s="14">
        <v>0</v>
      </c>
      <c r="M205" s="15">
        <v>0</v>
      </c>
      <c r="N205" s="18">
        <v>0</v>
      </c>
      <c r="O205" s="19">
        <v>0</v>
      </c>
      <c r="P205" s="14">
        <v>0</v>
      </c>
      <c r="Q205" s="15">
        <v>0</v>
      </c>
      <c r="R205" s="18">
        <v>0</v>
      </c>
      <c r="S205" s="19">
        <v>0</v>
      </c>
      <c r="T205" s="14">
        <v>0</v>
      </c>
      <c r="U205" s="15">
        <v>0</v>
      </c>
      <c r="V205" s="18">
        <v>0</v>
      </c>
      <c r="W205" s="19">
        <v>0</v>
      </c>
      <c r="X205" s="14">
        <v>0</v>
      </c>
      <c r="Y205" s="15">
        <v>0</v>
      </c>
      <c r="Z205" s="18">
        <v>0</v>
      </c>
      <c r="AA205" s="19">
        <v>0</v>
      </c>
      <c r="AB205" s="35">
        <v>0</v>
      </c>
      <c r="AC205" s="484">
        <v>0</v>
      </c>
      <c r="AD205" s="567">
        <f t="shared" si="269"/>
        <v>0</v>
      </c>
      <c r="AE205" s="463">
        <v>0</v>
      </c>
      <c r="AF205" s="40">
        <v>0</v>
      </c>
      <c r="AG205" s="40">
        <v>0</v>
      </c>
      <c r="AH205" s="40"/>
      <c r="AI205" s="167">
        <v>0</v>
      </c>
      <c r="AJ205" s="158">
        <v>0</v>
      </c>
      <c r="AK205" s="40">
        <v>0</v>
      </c>
      <c r="AL205" s="533">
        <v>0</v>
      </c>
      <c r="AN205" s="217">
        <f>AD205+'[1]PPTO AL 31 DE JULIO  2016'!Z207</f>
        <v>0</v>
      </c>
      <c r="AO205" s="217">
        <f>AE205+'[1]PPTO AL 31 DE JULIO  2016'!AA207</f>
        <v>0</v>
      </c>
      <c r="AP205" s="217">
        <f>AF205+'[1]PPTO AL 31 DE JULIO  2016'!AB207</f>
        <v>0</v>
      </c>
      <c r="AQ205" s="224">
        <f>AI205+'[1]PPTO AL 31 DE JULIO  2016'!AC207</f>
        <v>0</v>
      </c>
      <c r="AR205" s="226" t="e">
        <f t="shared" si="260"/>
        <v>#DIV/0!</v>
      </c>
      <c r="AS205" s="226" t="e">
        <f t="shared" si="261"/>
        <v>#DIV/0!</v>
      </c>
      <c r="AT205" s="523"/>
      <c r="AU205" s="483"/>
      <c r="AV205" s="486">
        <f t="shared" si="262"/>
        <v>0</v>
      </c>
      <c r="AW205" s="486">
        <f t="shared" si="263"/>
        <v>0</v>
      </c>
    </row>
    <row r="206" spans="1:49" s="4" customFormat="1" ht="15.6" hidden="1" x14ac:dyDescent="0.55000000000000004">
      <c r="A206" s="566">
        <v>50203</v>
      </c>
      <c r="B206" s="459" t="s">
        <v>204</v>
      </c>
      <c r="C206" s="568">
        <v>0</v>
      </c>
      <c r="D206" s="460">
        <v>0</v>
      </c>
      <c r="E206" s="5"/>
      <c r="F206" s="5"/>
      <c r="G206" s="5"/>
      <c r="H206" s="5"/>
      <c r="I206" s="38">
        <f t="shared" si="212"/>
        <v>0</v>
      </c>
      <c r="J206" s="548">
        <v>0</v>
      </c>
      <c r="K206" s="19">
        <v>0</v>
      </c>
      <c r="L206" s="14">
        <v>0</v>
      </c>
      <c r="M206" s="15">
        <v>0</v>
      </c>
      <c r="N206" s="18">
        <v>0</v>
      </c>
      <c r="O206" s="19">
        <v>0</v>
      </c>
      <c r="P206" s="14">
        <v>0</v>
      </c>
      <c r="Q206" s="15">
        <v>0</v>
      </c>
      <c r="R206" s="18">
        <v>0</v>
      </c>
      <c r="S206" s="19">
        <v>0</v>
      </c>
      <c r="T206" s="14">
        <v>0</v>
      </c>
      <c r="U206" s="15">
        <v>0</v>
      </c>
      <c r="V206" s="18">
        <v>0</v>
      </c>
      <c r="W206" s="19">
        <v>0</v>
      </c>
      <c r="X206" s="14">
        <v>0</v>
      </c>
      <c r="Y206" s="15">
        <v>0</v>
      </c>
      <c r="Z206" s="18">
        <v>0</v>
      </c>
      <c r="AA206" s="19">
        <v>0</v>
      </c>
      <c r="AB206" s="35">
        <v>0</v>
      </c>
      <c r="AC206" s="484">
        <v>0</v>
      </c>
      <c r="AD206" s="567">
        <f t="shared" si="269"/>
        <v>0</v>
      </c>
      <c r="AE206" s="463">
        <v>0</v>
      </c>
      <c r="AF206" s="40">
        <v>0</v>
      </c>
      <c r="AG206" s="40">
        <v>0</v>
      </c>
      <c r="AH206" s="40"/>
      <c r="AI206" s="167">
        <v>0</v>
      </c>
      <c r="AJ206" s="158">
        <v>0</v>
      </c>
      <c r="AK206" s="40">
        <v>0</v>
      </c>
      <c r="AL206" s="533">
        <v>0</v>
      </c>
      <c r="AN206" s="217">
        <f>AD206+'[1]PPTO AL 31 DE JULIO  2016'!Z208</f>
        <v>0</v>
      </c>
      <c r="AO206" s="217">
        <f>AE206+'[1]PPTO AL 31 DE JULIO  2016'!AA208</f>
        <v>0</v>
      </c>
      <c r="AP206" s="217">
        <f>AF206+'[1]PPTO AL 31 DE JULIO  2016'!AB208</f>
        <v>0</v>
      </c>
      <c r="AQ206" s="224">
        <f>AI206+'[1]PPTO AL 31 DE JULIO  2016'!AC208</f>
        <v>0</v>
      </c>
      <c r="AR206" s="226" t="e">
        <f t="shared" si="260"/>
        <v>#DIV/0!</v>
      </c>
      <c r="AS206" s="226" t="e">
        <f t="shared" si="261"/>
        <v>#DIV/0!</v>
      </c>
      <c r="AT206" s="523"/>
      <c r="AU206" s="483"/>
      <c r="AV206" s="486">
        <f t="shared" si="262"/>
        <v>0</v>
      </c>
      <c r="AW206" s="486">
        <f t="shared" si="263"/>
        <v>0</v>
      </c>
    </row>
    <row r="207" spans="1:49" s="4" customFormat="1" ht="15.6" hidden="1" x14ac:dyDescent="0.55000000000000004">
      <c r="A207" s="566">
        <v>50204</v>
      </c>
      <c r="B207" s="459" t="s">
        <v>205</v>
      </c>
      <c r="C207" s="568">
        <v>0</v>
      </c>
      <c r="D207" s="460">
        <v>0</v>
      </c>
      <c r="E207" s="5"/>
      <c r="F207" s="5"/>
      <c r="G207" s="5"/>
      <c r="H207" s="5"/>
      <c r="I207" s="38">
        <f t="shared" ref="I207:I268" si="270">SUM(C207:D207)</f>
        <v>0</v>
      </c>
      <c r="J207" s="548">
        <v>0</v>
      </c>
      <c r="K207" s="19">
        <v>0</v>
      </c>
      <c r="L207" s="14">
        <v>0</v>
      </c>
      <c r="M207" s="15">
        <v>0</v>
      </c>
      <c r="N207" s="18">
        <v>0</v>
      </c>
      <c r="O207" s="19">
        <v>0</v>
      </c>
      <c r="P207" s="14">
        <v>0</v>
      </c>
      <c r="Q207" s="15">
        <v>0</v>
      </c>
      <c r="R207" s="18">
        <v>0</v>
      </c>
      <c r="S207" s="19">
        <v>0</v>
      </c>
      <c r="T207" s="14">
        <v>0</v>
      </c>
      <c r="U207" s="15">
        <v>0</v>
      </c>
      <c r="V207" s="18">
        <v>0</v>
      </c>
      <c r="W207" s="19">
        <v>0</v>
      </c>
      <c r="X207" s="14">
        <v>0</v>
      </c>
      <c r="Y207" s="15">
        <v>0</v>
      </c>
      <c r="Z207" s="18">
        <v>0</v>
      </c>
      <c r="AA207" s="19">
        <v>0</v>
      </c>
      <c r="AB207" s="35">
        <v>0</v>
      </c>
      <c r="AC207" s="484">
        <v>0</v>
      </c>
      <c r="AD207" s="567">
        <f t="shared" si="269"/>
        <v>0</v>
      </c>
      <c r="AE207" s="463">
        <v>0</v>
      </c>
      <c r="AF207" s="40">
        <v>0</v>
      </c>
      <c r="AG207" s="40">
        <v>0</v>
      </c>
      <c r="AH207" s="40"/>
      <c r="AI207" s="167">
        <v>0</v>
      </c>
      <c r="AJ207" s="158">
        <v>0</v>
      </c>
      <c r="AK207" s="40">
        <v>0</v>
      </c>
      <c r="AL207" s="533">
        <v>0</v>
      </c>
      <c r="AN207" s="217">
        <f>AD207+'[1]PPTO AL 31 DE JULIO  2016'!Z209</f>
        <v>0</v>
      </c>
      <c r="AO207" s="217">
        <f>AE207+'[1]PPTO AL 31 DE JULIO  2016'!AA209</f>
        <v>0</v>
      </c>
      <c r="AP207" s="217">
        <f>AF207+'[1]PPTO AL 31 DE JULIO  2016'!AB209</f>
        <v>0</v>
      </c>
      <c r="AQ207" s="224">
        <f>AI207+'[1]PPTO AL 31 DE JULIO  2016'!AC209</f>
        <v>0</v>
      </c>
      <c r="AR207" s="226" t="e">
        <f t="shared" si="260"/>
        <v>#DIV/0!</v>
      </c>
      <c r="AS207" s="226" t="e">
        <f t="shared" si="261"/>
        <v>#DIV/0!</v>
      </c>
      <c r="AT207" s="523"/>
      <c r="AU207" s="483"/>
      <c r="AV207" s="486">
        <f t="shared" si="262"/>
        <v>0</v>
      </c>
      <c r="AW207" s="486">
        <f t="shared" si="263"/>
        <v>0</v>
      </c>
    </row>
    <row r="208" spans="1:49" s="4" customFormat="1" ht="15.6" hidden="1" x14ac:dyDescent="0.55000000000000004">
      <c r="A208" s="566">
        <v>50205</v>
      </c>
      <c r="B208" s="459" t="s">
        <v>206</v>
      </c>
      <c r="C208" s="568">
        <v>0</v>
      </c>
      <c r="D208" s="460">
        <v>0</v>
      </c>
      <c r="E208" s="5"/>
      <c r="F208" s="5"/>
      <c r="G208" s="5"/>
      <c r="H208" s="5"/>
      <c r="I208" s="38">
        <f t="shared" si="270"/>
        <v>0</v>
      </c>
      <c r="J208" s="548">
        <v>0</v>
      </c>
      <c r="K208" s="19">
        <v>0</v>
      </c>
      <c r="L208" s="14">
        <v>0</v>
      </c>
      <c r="M208" s="15">
        <v>0</v>
      </c>
      <c r="N208" s="18">
        <v>0</v>
      </c>
      <c r="O208" s="19">
        <v>0</v>
      </c>
      <c r="P208" s="14">
        <v>0</v>
      </c>
      <c r="Q208" s="15">
        <v>0</v>
      </c>
      <c r="R208" s="18">
        <v>0</v>
      </c>
      <c r="S208" s="19">
        <v>0</v>
      </c>
      <c r="T208" s="14">
        <v>0</v>
      </c>
      <c r="U208" s="15">
        <v>0</v>
      </c>
      <c r="V208" s="18">
        <v>0</v>
      </c>
      <c r="W208" s="19">
        <v>0</v>
      </c>
      <c r="X208" s="14">
        <v>0</v>
      </c>
      <c r="Y208" s="15">
        <v>0</v>
      </c>
      <c r="Z208" s="18">
        <v>0</v>
      </c>
      <c r="AA208" s="19">
        <v>0</v>
      </c>
      <c r="AB208" s="35">
        <v>0</v>
      </c>
      <c r="AC208" s="484">
        <v>0</v>
      </c>
      <c r="AD208" s="567">
        <f t="shared" si="269"/>
        <v>0</v>
      </c>
      <c r="AE208" s="463">
        <v>0</v>
      </c>
      <c r="AF208" s="40">
        <v>0</v>
      </c>
      <c r="AG208" s="40">
        <v>0</v>
      </c>
      <c r="AH208" s="40"/>
      <c r="AI208" s="167">
        <v>0</v>
      </c>
      <c r="AJ208" s="158">
        <v>0</v>
      </c>
      <c r="AK208" s="40">
        <v>0</v>
      </c>
      <c r="AL208" s="533">
        <v>0</v>
      </c>
      <c r="AN208" s="217">
        <f>AD208+'[1]PPTO AL 31 DE JULIO  2016'!Z210</f>
        <v>0</v>
      </c>
      <c r="AO208" s="217">
        <f>AE208+'[1]PPTO AL 31 DE JULIO  2016'!AA210</f>
        <v>0</v>
      </c>
      <c r="AP208" s="217">
        <f>AF208+'[1]PPTO AL 31 DE JULIO  2016'!AB210</f>
        <v>0</v>
      </c>
      <c r="AQ208" s="224">
        <f>AI208+'[1]PPTO AL 31 DE JULIO  2016'!AC210</f>
        <v>0</v>
      </c>
      <c r="AR208" s="226" t="e">
        <f t="shared" si="260"/>
        <v>#DIV/0!</v>
      </c>
      <c r="AS208" s="226" t="e">
        <f t="shared" si="261"/>
        <v>#DIV/0!</v>
      </c>
      <c r="AT208" s="523"/>
      <c r="AU208" s="483"/>
      <c r="AV208" s="486">
        <f t="shared" si="262"/>
        <v>0</v>
      </c>
      <c r="AW208" s="486">
        <f t="shared" si="263"/>
        <v>0</v>
      </c>
    </row>
    <row r="209" spans="1:49" s="4" customFormat="1" ht="15.6" hidden="1" x14ac:dyDescent="0.55000000000000004">
      <c r="A209" s="566">
        <v>50206</v>
      </c>
      <c r="B209" s="459" t="s">
        <v>207</v>
      </c>
      <c r="C209" s="568">
        <v>0</v>
      </c>
      <c r="D209" s="460">
        <v>0</v>
      </c>
      <c r="E209" s="5"/>
      <c r="F209" s="5"/>
      <c r="G209" s="5"/>
      <c r="H209" s="5"/>
      <c r="I209" s="38">
        <f t="shared" si="270"/>
        <v>0</v>
      </c>
      <c r="J209" s="548">
        <v>0</v>
      </c>
      <c r="K209" s="19">
        <v>0</v>
      </c>
      <c r="L209" s="14">
        <v>0</v>
      </c>
      <c r="M209" s="15">
        <v>0</v>
      </c>
      <c r="N209" s="18">
        <v>0</v>
      </c>
      <c r="O209" s="19">
        <v>0</v>
      </c>
      <c r="P209" s="14">
        <v>0</v>
      </c>
      <c r="Q209" s="15">
        <v>0</v>
      </c>
      <c r="R209" s="18">
        <v>0</v>
      </c>
      <c r="S209" s="19">
        <v>0</v>
      </c>
      <c r="T209" s="14">
        <v>0</v>
      </c>
      <c r="U209" s="15">
        <v>0</v>
      </c>
      <c r="V209" s="18">
        <v>0</v>
      </c>
      <c r="W209" s="19">
        <v>0</v>
      </c>
      <c r="X209" s="14">
        <v>0</v>
      </c>
      <c r="Y209" s="15">
        <v>0</v>
      </c>
      <c r="Z209" s="18">
        <v>0</v>
      </c>
      <c r="AA209" s="19">
        <v>0</v>
      </c>
      <c r="AB209" s="35">
        <v>0</v>
      </c>
      <c r="AC209" s="484">
        <v>0</v>
      </c>
      <c r="AD209" s="567">
        <f t="shared" si="269"/>
        <v>0</v>
      </c>
      <c r="AE209" s="463">
        <v>0</v>
      </c>
      <c r="AF209" s="40">
        <v>0</v>
      </c>
      <c r="AG209" s="40">
        <v>0</v>
      </c>
      <c r="AH209" s="40"/>
      <c r="AI209" s="167">
        <v>0</v>
      </c>
      <c r="AJ209" s="158">
        <v>0</v>
      </c>
      <c r="AK209" s="40">
        <v>0</v>
      </c>
      <c r="AL209" s="533">
        <v>0</v>
      </c>
      <c r="AN209" s="217">
        <f>AD209+'[1]PPTO AL 31 DE JULIO  2016'!Z211</f>
        <v>0</v>
      </c>
      <c r="AO209" s="217">
        <f>AE209+'[1]PPTO AL 31 DE JULIO  2016'!AA211</f>
        <v>0</v>
      </c>
      <c r="AP209" s="217">
        <f>AF209+'[1]PPTO AL 31 DE JULIO  2016'!AB211</f>
        <v>0</v>
      </c>
      <c r="AQ209" s="224">
        <f>AI209+'[1]PPTO AL 31 DE JULIO  2016'!AC211</f>
        <v>0</v>
      </c>
      <c r="AR209" s="226" t="e">
        <f t="shared" si="260"/>
        <v>#DIV/0!</v>
      </c>
      <c r="AS209" s="226" t="e">
        <f t="shared" si="261"/>
        <v>#DIV/0!</v>
      </c>
      <c r="AT209" s="523"/>
      <c r="AU209" s="483"/>
      <c r="AV209" s="486">
        <f t="shared" si="262"/>
        <v>0</v>
      </c>
      <c r="AW209" s="486">
        <f t="shared" si="263"/>
        <v>0</v>
      </c>
    </row>
    <row r="210" spans="1:49" s="4" customFormat="1" ht="15.6" hidden="1" x14ac:dyDescent="0.55000000000000004">
      <c r="A210" s="566" t="s">
        <v>688</v>
      </c>
      <c r="B210" s="459" t="s">
        <v>208</v>
      </c>
      <c r="C210" s="568">
        <v>0</v>
      </c>
      <c r="D210" s="460">
        <v>0</v>
      </c>
      <c r="E210" s="5"/>
      <c r="F210" s="5"/>
      <c r="G210" s="5"/>
      <c r="H210" s="5"/>
      <c r="I210" s="38">
        <f t="shared" si="270"/>
        <v>0</v>
      </c>
      <c r="J210" s="548">
        <v>0</v>
      </c>
      <c r="K210" s="19">
        <v>0</v>
      </c>
      <c r="L210" s="14">
        <v>0</v>
      </c>
      <c r="M210" s="15">
        <v>0</v>
      </c>
      <c r="N210" s="18">
        <v>0</v>
      </c>
      <c r="O210" s="19">
        <v>0</v>
      </c>
      <c r="P210" s="14">
        <v>0</v>
      </c>
      <c r="Q210" s="15">
        <v>0</v>
      </c>
      <c r="R210" s="18">
        <v>0</v>
      </c>
      <c r="S210" s="19">
        <v>0</v>
      </c>
      <c r="T210" s="14">
        <v>0</v>
      </c>
      <c r="U210" s="15">
        <v>0</v>
      </c>
      <c r="V210" s="18">
        <v>0</v>
      </c>
      <c r="W210" s="19">
        <v>0</v>
      </c>
      <c r="X210" s="14">
        <v>0</v>
      </c>
      <c r="Y210" s="15">
        <v>0</v>
      </c>
      <c r="Z210" s="18">
        <v>0</v>
      </c>
      <c r="AA210" s="19">
        <v>0</v>
      </c>
      <c r="AB210" s="35">
        <f>J210+L210+N210+P210+R210+V210+T210</f>
        <v>0</v>
      </c>
      <c r="AC210" s="484">
        <f>K210+M210+O210+Q210+S210+W210+U210</f>
        <v>0</v>
      </c>
      <c r="AD210" s="567">
        <f>I210+AB210-AC210</f>
        <v>0</v>
      </c>
      <c r="AE210" s="463">
        <f>IFERROR(+VLOOKUP(A210,'Base de Datos'!$A$1:$G$75,7,0),0)</f>
        <v>0</v>
      </c>
      <c r="AF210" s="40">
        <f>IFERROR(+VLOOKUP(A210,'Base de Datos'!$A$1:$G$75,6,0),0)</f>
        <v>0</v>
      </c>
      <c r="AG210" s="40">
        <f>IFERROR(+VLOOKUP(A210,'Base de Datos'!$A$1:$G$75,8,0),0)</f>
        <v>0</v>
      </c>
      <c r="AH210" s="40">
        <f t="shared" ref="AH210" si="271">+AI210-AG210</f>
        <v>0</v>
      </c>
      <c r="AI210" s="167">
        <f t="shared" ref="AI210" si="272">AD210-AE210-AF210</f>
        <v>0</v>
      </c>
      <c r="AJ210" s="158">
        <v>0</v>
      </c>
      <c r="AK210" s="40">
        <f>IFERROR(+VLOOKUP(F210,'Base de Datos'!$A$1:$G$75,6,0),0)</f>
        <v>0</v>
      </c>
      <c r="AL210" s="533">
        <v>0</v>
      </c>
      <c r="AN210" s="217">
        <f>AD210+'[1]PPTO AL 31 DE JULIO  2016'!Z212</f>
        <v>0</v>
      </c>
      <c r="AO210" s="217">
        <f>AE210+'[1]PPTO AL 31 DE JULIO  2016'!AA212</f>
        <v>0</v>
      </c>
      <c r="AP210" s="217">
        <f>AF210+'[1]PPTO AL 31 DE JULIO  2016'!AB212</f>
        <v>0</v>
      </c>
      <c r="AQ210" s="224">
        <f>AI210+'[1]PPTO AL 31 DE JULIO  2016'!AC212</f>
        <v>0</v>
      </c>
      <c r="AR210" s="226" t="e">
        <f t="shared" si="260"/>
        <v>#DIV/0!</v>
      </c>
      <c r="AS210" s="226" t="e">
        <f t="shared" si="261"/>
        <v>#DIV/0!</v>
      </c>
      <c r="AT210" s="523"/>
      <c r="AU210" s="483"/>
      <c r="AV210" s="486">
        <f t="shared" si="262"/>
        <v>0</v>
      </c>
      <c r="AW210" s="486">
        <f t="shared" si="263"/>
        <v>0</v>
      </c>
    </row>
    <row r="211" spans="1:49" s="4" customFormat="1" ht="15.6" hidden="1" x14ac:dyDescent="0.55000000000000004">
      <c r="A211" s="566">
        <v>50299</v>
      </c>
      <c r="B211" s="459" t="s">
        <v>209</v>
      </c>
      <c r="C211" s="568">
        <v>0</v>
      </c>
      <c r="D211" s="460">
        <v>0</v>
      </c>
      <c r="E211" s="5"/>
      <c r="F211" s="5"/>
      <c r="G211" s="5"/>
      <c r="H211" s="5"/>
      <c r="I211" s="38">
        <f t="shared" si="270"/>
        <v>0</v>
      </c>
      <c r="J211" s="548">
        <v>0</v>
      </c>
      <c r="K211" s="19">
        <v>0</v>
      </c>
      <c r="L211" s="14">
        <v>0</v>
      </c>
      <c r="M211" s="15">
        <v>0</v>
      </c>
      <c r="N211" s="18">
        <v>0</v>
      </c>
      <c r="O211" s="19">
        <v>0</v>
      </c>
      <c r="P211" s="14">
        <v>0</v>
      </c>
      <c r="Q211" s="15">
        <v>0</v>
      </c>
      <c r="R211" s="18">
        <v>0</v>
      </c>
      <c r="S211" s="19">
        <v>0</v>
      </c>
      <c r="T211" s="14">
        <v>0</v>
      </c>
      <c r="U211" s="15">
        <v>0</v>
      </c>
      <c r="V211" s="18">
        <v>0</v>
      </c>
      <c r="W211" s="19">
        <v>0</v>
      </c>
      <c r="X211" s="14">
        <v>0</v>
      </c>
      <c r="Y211" s="15">
        <v>0</v>
      </c>
      <c r="Z211" s="18">
        <v>0</v>
      </c>
      <c r="AA211" s="19">
        <v>0</v>
      </c>
      <c r="AB211" s="35">
        <v>0</v>
      </c>
      <c r="AC211" s="484">
        <v>0</v>
      </c>
      <c r="AD211" s="567">
        <f>SUM(J211:K211)</f>
        <v>0</v>
      </c>
      <c r="AE211" s="463">
        <v>0</v>
      </c>
      <c r="AF211" s="40">
        <v>0</v>
      </c>
      <c r="AG211" s="40">
        <v>0</v>
      </c>
      <c r="AH211" s="40"/>
      <c r="AI211" s="167">
        <v>0</v>
      </c>
      <c r="AJ211" s="158">
        <v>0</v>
      </c>
      <c r="AK211" s="40">
        <v>0</v>
      </c>
      <c r="AL211" s="533">
        <v>0</v>
      </c>
      <c r="AN211" s="217">
        <f>AD211+'[1]PPTO AL 31 DE JULIO  2016'!Z213</f>
        <v>0</v>
      </c>
      <c r="AO211" s="217">
        <f>AE211+'[1]PPTO AL 31 DE JULIO  2016'!AA213</f>
        <v>0</v>
      </c>
      <c r="AP211" s="217">
        <f>AF211+'[1]PPTO AL 31 DE JULIO  2016'!AB213</f>
        <v>0</v>
      </c>
      <c r="AQ211" s="224">
        <f>AI211+'[1]PPTO AL 31 DE JULIO  2016'!AC213</f>
        <v>0</v>
      </c>
      <c r="AR211" s="226" t="e">
        <f t="shared" si="260"/>
        <v>#DIV/0!</v>
      </c>
      <c r="AS211" s="226" t="e">
        <f t="shared" si="261"/>
        <v>#DIV/0!</v>
      </c>
      <c r="AT211" s="523"/>
      <c r="AU211" s="483"/>
      <c r="AV211" s="486">
        <f t="shared" si="262"/>
        <v>0</v>
      </c>
      <c r="AW211" s="486">
        <f t="shared" si="263"/>
        <v>0</v>
      </c>
    </row>
    <row r="212" spans="1:49" ht="16.8" hidden="1" x14ac:dyDescent="0.55000000000000004">
      <c r="A212" s="255">
        <v>503</v>
      </c>
      <c r="B212" s="179" t="s">
        <v>210</v>
      </c>
      <c r="C212" s="182">
        <f>SUM(C213:C215)</f>
        <v>0</v>
      </c>
      <c r="D212" s="182">
        <f>SUM(D213:D215)</f>
        <v>0</v>
      </c>
      <c r="E212" s="180">
        <f>SUM(E213:E215)</f>
        <v>0</v>
      </c>
      <c r="F212" s="180"/>
      <c r="G212" s="180"/>
      <c r="H212" s="180">
        <f>SUM(H213:H215)</f>
        <v>0</v>
      </c>
      <c r="I212" s="191">
        <f t="shared" si="270"/>
        <v>0</v>
      </c>
      <c r="J212" s="184">
        <f>SUM(J213:J215)</f>
        <v>0</v>
      </c>
      <c r="K212" s="185">
        <f t="shared" ref="K212:W212" si="273">SUM(K213:K215)</f>
        <v>0</v>
      </c>
      <c r="L212" s="186">
        <f t="shared" si="273"/>
        <v>0</v>
      </c>
      <c r="M212" s="187">
        <f t="shared" si="273"/>
        <v>0</v>
      </c>
      <c r="N212" s="186">
        <f t="shared" si="273"/>
        <v>0</v>
      </c>
      <c r="O212" s="187">
        <f t="shared" si="273"/>
        <v>0</v>
      </c>
      <c r="P212" s="186">
        <f t="shared" si="273"/>
        <v>0</v>
      </c>
      <c r="Q212" s="187">
        <f t="shared" si="273"/>
        <v>0</v>
      </c>
      <c r="R212" s="186">
        <f t="shared" si="273"/>
        <v>0</v>
      </c>
      <c r="S212" s="187">
        <f t="shared" si="273"/>
        <v>0</v>
      </c>
      <c r="T212" s="186">
        <f>SUM(T213:T215)</f>
        <v>0</v>
      </c>
      <c r="U212" s="187">
        <f>SUM(U213:U215)</f>
        <v>0</v>
      </c>
      <c r="V212" s="186">
        <f t="shared" si="273"/>
        <v>0</v>
      </c>
      <c r="W212" s="187">
        <f t="shared" si="273"/>
        <v>0</v>
      </c>
      <c r="X212" s="186">
        <f t="shared" ref="X212:AA212" si="274">SUM(X213:X215)</f>
        <v>0</v>
      </c>
      <c r="Y212" s="187">
        <f t="shared" si="274"/>
        <v>0</v>
      </c>
      <c r="Z212" s="186">
        <f t="shared" si="274"/>
        <v>0</v>
      </c>
      <c r="AA212" s="187">
        <f t="shared" si="274"/>
        <v>0</v>
      </c>
      <c r="AB212" s="188">
        <f t="shared" ref="AB212:AJ212" si="275">SUM(AB213:AB215)</f>
        <v>0</v>
      </c>
      <c r="AC212" s="182">
        <f t="shared" si="275"/>
        <v>0</v>
      </c>
      <c r="AD212" s="189">
        <f>SUM(AD213:AD215)</f>
        <v>0</v>
      </c>
      <c r="AE212" s="474">
        <f t="shared" si="275"/>
        <v>0</v>
      </c>
      <c r="AF212" s="189">
        <f t="shared" si="275"/>
        <v>0</v>
      </c>
      <c r="AG212" s="189">
        <f t="shared" ref="AG212" si="276">SUM(AG213:AG215)</f>
        <v>0</v>
      </c>
      <c r="AH212" s="189"/>
      <c r="AI212" s="189">
        <f t="shared" si="275"/>
        <v>0</v>
      </c>
      <c r="AJ212" s="357">
        <f t="shared" si="275"/>
        <v>0</v>
      </c>
      <c r="AK212" s="189">
        <f t="shared" ref="AK212" si="277">SUM(AK213:AK215)</f>
        <v>0</v>
      </c>
      <c r="AL212" s="533">
        <f>SUM(AL213:AL215)</f>
        <v>0</v>
      </c>
      <c r="AN212" s="217">
        <f>AD212+'[1]PPTO AL 31 DE JULIO  2016'!Z214</f>
        <v>0</v>
      </c>
      <c r="AO212" s="217">
        <f>AE212+'[1]PPTO AL 31 DE JULIO  2016'!AA214</f>
        <v>0</v>
      </c>
      <c r="AP212" s="217">
        <f>AF212+'[1]PPTO AL 31 DE JULIO  2016'!AB214</f>
        <v>0</v>
      </c>
      <c r="AQ212" s="224">
        <f>AI212+'[1]PPTO AL 31 DE JULIO  2016'!AC214</f>
        <v>0</v>
      </c>
      <c r="AR212" s="226" t="e">
        <f t="shared" si="260"/>
        <v>#DIV/0!</v>
      </c>
      <c r="AS212" s="226" t="e">
        <f t="shared" si="261"/>
        <v>#DIV/0!</v>
      </c>
      <c r="AT212" s="523"/>
      <c r="AV212" s="486">
        <f t="shared" si="262"/>
        <v>0</v>
      </c>
      <c r="AW212" s="486">
        <f t="shared" si="263"/>
        <v>0</v>
      </c>
    </row>
    <row r="213" spans="1:49" s="4" customFormat="1" ht="15.6" hidden="1" x14ac:dyDescent="0.55000000000000004">
      <c r="A213" s="566">
        <v>50301</v>
      </c>
      <c r="B213" s="459" t="s">
        <v>211</v>
      </c>
      <c r="C213" s="568">
        <v>0</v>
      </c>
      <c r="D213" s="460">
        <v>0</v>
      </c>
      <c r="E213" s="5"/>
      <c r="F213" s="5"/>
      <c r="G213" s="5"/>
      <c r="H213" s="5"/>
      <c r="I213" s="38">
        <f t="shared" si="270"/>
        <v>0</v>
      </c>
      <c r="J213" s="548">
        <v>0</v>
      </c>
      <c r="K213" s="19">
        <v>0</v>
      </c>
      <c r="L213" s="14">
        <v>0</v>
      </c>
      <c r="M213" s="15">
        <v>0</v>
      </c>
      <c r="N213" s="18">
        <v>0</v>
      </c>
      <c r="O213" s="19">
        <v>0</v>
      </c>
      <c r="P213" s="14">
        <v>0</v>
      </c>
      <c r="Q213" s="15">
        <v>0</v>
      </c>
      <c r="R213" s="18">
        <v>0</v>
      </c>
      <c r="S213" s="19">
        <v>0</v>
      </c>
      <c r="T213" s="14">
        <v>0</v>
      </c>
      <c r="U213" s="15">
        <v>0</v>
      </c>
      <c r="V213" s="18">
        <v>0</v>
      </c>
      <c r="W213" s="19">
        <v>0</v>
      </c>
      <c r="X213" s="14">
        <v>0</v>
      </c>
      <c r="Y213" s="15">
        <v>0</v>
      </c>
      <c r="Z213" s="18">
        <v>0</v>
      </c>
      <c r="AA213" s="19">
        <v>0</v>
      </c>
      <c r="AB213" s="35">
        <v>0</v>
      </c>
      <c r="AC213" s="484">
        <v>0</v>
      </c>
      <c r="AD213" s="567">
        <f>SUM(J213:K213)</f>
        <v>0</v>
      </c>
      <c r="AE213" s="463">
        <v>0</v>
      </c>
      <c r="AF213" s="40">
        <v>0</v>
      </c>
      <c r="AG213" s="40">
        <v>0</v>
      </c>
      <c r="AH213" s="40"/>
      <c r="AI213" s="167">
        <v>0</v>
      </c>
      <c r="AJ213" s="158">
        <v>0</v>
      </c>
      <c r="AK213" s="40">
        <v>0</v>
      </c>
      <c r="AL213" s="533">
        <v>0</v>
      </c>
      <c r="AN213" s="217">
        <f>AD213+'[1]PPTO AL 31 DE JULIO  2016'!Z215</f>
        <v>0</v>
      </c>
      <c r="AO213" s="217">
        <f>AE213+'[1]PPTO AL 31 DE JULIO  2016'!AA215</f>
        <v>0</v>
      </c>
      <c r="AP213" s="217">
        <f>AF213+'[1]PPTO AL 31 DE JULIO  2016'!AB215</f>
        <v>0</v>
      </c>
      <c r="AQ213" s="224">
        <f>AI213+'[1]PPTO AL 31 DE JULIO  2016'!AC215</f>
        <v>0</v>
      </c>
      <c r="AR213" s="226" t="e">
        <f t="shared" si="260"/>
        <v>#DIV/0!</v>
      </c>
      <c r="AS213" s="226" t="e">
        <f t="shared" si="261"/>
        <v>#DIV/0!</v>
      </c>
      <c r="AT213" s="523"/>
      <c r="AU213" s="483"/>
      <c r="AV213" s="486">
        <f t="shared" si="262"/>
        <v>0</v>
      </c>
      <c r="AW213" s="486">
        <f t="shared" si="263"/>
        <v>0</v>
      </c>
    </row>
    <row r="214" spans="1:49" s="4" customFormat="1" ht="15.6" hidden="1" x14ac:dyDescent="0.55000000000000004">
      <c r="A214" s="566">
        <v>50302</v>
      </c>
      <c r="B214" s="459" t="s">
        <v>212</v>
      </c>
      <c r="C214" s="568">
        <v>0</v>
      </c>
      <c r="D214" s="460">
        <v>0</v>
      </c>
      <c r="E214" s="5"/>
      <c r="F214" s="5"/>
      <c r="G214" s="5"/>
      <c r="H214" s="5"/>
      <c r="I214" s="38">
        <f t="shared" si="270"/>
        <v>0</v>
      </c>
      <c r="J214" s="548">
        <v>0</v>
      </c>
      <c r="K214" s="19">
        <v>0</v>
      </c>
      <c r="L214" s="14">
        <v>0</v>
      </c>
      <c r="M214" s="15">
        <v>0</v>
      </c>
      <c r="N214" s="18">
        <v>0</v>
      </c>
      <c r="O214" s="19">
        <v>0</v>
      </c>
      <c r="P214" s="14">
        <v>0</v>
      </c>
      <c r="Q214" s="15">
        <v>0</v>
      </c>
      <c r="R214" s="18">
        <v>0</v>
      </c>
      <c r="S214" s="19">
        <v>0</v>
      </c>
      <c r="T214" s="14">
        <v>0</v>
      </c>
      <c r="U214" s="15">
        <v>0</v>
      </c>
      <c r="V214" s="18">
        <v>0</v>
      </c>
      <c r="W214" s="19">
        <v>0</v>
      </c>
      <c r="X214" s="14">
        <v>0</v>
      </c>
      <c r="Y214" s="15">
        <v>0</v>
      </c>
      <c r="Z214" s="18">
        <v>0</v>
      </c>
      <c r="AA214" s="19">
        <v>0</v>
      </c>
      <c r="AB214" s="35">
        <v>0</v>
      </c>
      <c r="AC214" s="484">
        <v>0</v>
      </c>
      <c r="AD214" s="567">
        <f>SUM(J214:K214)</f>
        <v>0</v>
      </c>
      <c r="AE214" s="463">
        <v>0</v>
      </c>
      <c r="AF214" s="40">
        <v>0</v>
      </c>
      <c r="AG214" s="40">
        <v>0</v>
      </c>
      <c r="AH214" s="40"/>
      <c r="AI214" s="167">
        <v>0</v>
      </c>
      <c r="AJ214" s="158">
        <v>0</v>
      </c>
      <c r="AK214" s="40">
        <v>0</v>
      </c>
      <c r="AL214" s="533">
        <v>0</v>
      </c>
      <c r="AN214" s="217">
        <f>AD214+'[1]PPTO AL 31 DE JULIO  2016'!Z216</f>
        <v>0</v>
      </c>
      <c r="AO214" s="217">
        <f>AE214+'[1]PPTO AL 31 DE JULIO  2016'!AA216</f>
        <v>0</v>
      </c>
      <c r="AP214" s="217">
        <f>AF214+'[1]PPTO AL 31 DE JULIO  2016'!AB216</f>
        <v>0</v>
      </c>
      <c r="AQ214" s="224">
        <f>AI214+'[1]PPTO AL 31 DE JULIO  2016'!AC216</f>
        <v>0</v>
      </c>
      <c r="AR214" s="226" t="e">
        <f t="shared" si="260"/>
        <v>#DIV/0!</v>
      </c>
      <c r="AS214" s="226" t="e">
        <f t="shared" si="261"/>
        <v>#DIV/0!</v>
      </c>
      <c r="AT214" s="523"/>
      <c r="AU214" s="483"/>
      <c r="AV214" s="486">
        <f t="shared" si="262"/>
        <v>0</v>
      </c>
      <c r="AW214" s="486">
        <f t="shared" si="263"/>
        <v>0</v>
      </c>
    </row>
    <row r="215" spans="1:49" s="4" customFormat="1" ht="15.6" hidden="1" x14ac:dyDescent="0.55000000000000004">
      <c r="A215" s="566">
        <v>50399</v>
      </c>
      <c r="B215" s="459" t="s">
        <v>213</v>
      </c>
      <c r="C215" s="568">
        <v>0</v>
      </c>
      <c r="D215" s="460">
        <v>0</v>
      </c>
      <c r="E215" s="5"/>
      <c r="F215" s="5"/>
      <c r="G215" s="5"/>
      <c r="H215" s="5"/>
      <c r="I215" s="38">
        <f t="shared" si="270"/>
        <v>0</v>
      </c>
      <c r="J215" s="548">
        <v>0</v>
      </c>
      <c r="K215" s="19">
        <v>0</v>
      </c>
      <c r="L215" s="14">
        <v>0</v>
      </c>
      <c r="M215" s="15">
        <v>0</v>
      </c>
      <c r="N215" s="18">
        <v>0</v>
      </c>
      <c r="O215" s="19">
        <v>0</v>
      </c>
      <c r="P215" s="14">
        <v>0</v>
      </c>
      <c r="Q215" s="15">
        <v>0</v>
      </c>
      <c r="R215" s="18">
        <v>0</v>
      </c>
      <c r="S215" s="19">
        <v>0</v>
      </c>
      <c r="T215" s="14">
        <v>0</v>
      </c>
      <c r="U215" s="15">
        <v>0</v>
      </c>
      <c r="V215" s="18">
        <v>0</v>
      </c>
      <c r="W215" s="19">
        <v>0</v>
      </c>
      <c r="X215" s="14">
        <v>0</v>
      </c>
      <c r="Y215" s="15">
        <v>0</v>
      </c>
      <c r="Z215" s="18">
        <v>0</v>
      </c>
      <c r="AA215" s="19">
        <v>0</v>
      </c>
      <c r="AB215" s="35">
        <v>0</v>
      </c>
      <c r="AC215" s="484">
        <v>0</v>
      </c>
      <c r="AD215" s="567">
        <f>SUM(J215:K215)</f>
        <v>0</v>
      </c>
      <c r="AE215" s="463">
        <v>0</v>
      </c>
      <c r="AF215" s="40">
        <v>0</v>
      </c>
      <c r="AG215" s="40">
        <v>0</v>
      </c>
      <c r="AH215" s="40"/>
      <c r="AI215" s="167">
        <v>0</v>
      </c>
      <c r="AJ215" s="158">
        <v>0</v>
      </c>
      <c r="AK215" s="40">
        <v>0</v>
      </c>
      <c r="AL215" s="533">
        <v>0</v>
      </c>
      <c r="AN215" s="217">
        <f>AD215+'[1]PPTO AL 31 DE JULIO  2016'!Z217</f>
        <v>0</v>
      </c>
      <c r="AO215" s="217">
        <f>AE215+'[1]PPTO AL 31 DE JULIO  2016'!AA217</f>
        <v>0</v>
      </c>
      <c r="AP215" s="217">
        <f>AF215+'[1]PPTO AL 31 DE JULIO  2016'!AB217</f>
        <v>0</v>
      </c>
      <c r="AQ215" s="224">
        <f>AI215+'[1]PPTO AL 31 DE JULIO  2016'!AC217</f>
        <v>0</v>
      </c>
      <c r="AR215" s="226" t="e">
        <f t="shared" si="260"/>
        <v>#DIV/0!</v>
      </c>
      <c r="AS215" s="226" t="e">
        <f t="shared" si="261"/>
        <v>#DIV/0!</v>
      </c>
      <c r="AT215" s="523"/>
      <c r="AU215" s="483"/>
      <c r="AV215" s="486">
        <f t="shared" si="262"/>
        <v>0</v>
      </c>
      <c r="AW215" s="486">
        <f t="shared" si="263"/>
        <v>0</v>
      </c>
    </row>
    <row r="216" spans="1:49" ht="16.8" x14ac:dyDescent="0.55000000000000004">
      <c r="A216" s="255">
        <v>599</v>
      </c>
      <c r="B216" s="179" t="s">
        <v>214</v>
      </c>
      <c r="C216" s="182">
        <f>SUM(C217:C220)</f>
        <v>79300000</v>
      </c>
      <c r="D216" s="182">
        <f>SUM(D217:D220)</f>
        <v>0</v>
      </c>
      <c r="E216" s="180">
        <f>SUM(E217:E220)</f>
        <v>0</v>
      </c>
      <c r="F216" s="180"/>
      <c r="G216" s="180"/>
      <c r="H216" s="180">
        <f>SUM(H217:H220)</f>
        <v>0</v>
      </c>
      <c r="I216" s="191">
        <f t="shared" si="270"/>
        <v>79300000</v>
      </c>
      <c r="J216" s="184">
        <f>SUM(J217:J220)</f>
        <v>0</v>
      </c>
      <c r="K216" s="185">
        <f t="shared" ref="K216:W216" si="278">SUM(K217:K220)</f>
        <v>0</v>
      </c>
      <c r="L216" s="186">
        <f t="shared" si="278"/>
        <v>0</v>
      </c>
      <c r="M216" s="187">
        <f t="shared" si="278"/>
        <v>0</v>
      </c>
      <c r="N216" s="186">
        <f t="shared" si="278"/>
        <v>0</v>
      </c>
      <c r="O216" s="187">
        <f t="shared" si="278"/>
        <v>0</v>
      </c>
      <c r="P216" s="186">
        <f t="shared" si="278"/>
        <v>0</v>
      </c>
      <c r="Q216" s="187">
        <f t="shared" si="278"/>
        <v>0</v>
      </c>
      <c r="R216" s="186">
        <f t="shared" si="278"/>
        <v>0</v>
      </c>
      <c r="S216" s="187">
        <f t="shared" si="278"/>
        <v>0</v>
      </c>
      <c r="T216" s="186">
        <f>SUM(T217:T220)</f>
        <v>0</v>
      </c>
      <c r="U216" s="187">
        <f>SUM(U217:U220)</f>
        <v>0</v>
      </c>
      <c r="V216" s="186">
        <f t="shared" si="278"/>
        <v>0</v>
      </c>
      <c r="W216" s="187">
        <f t="shared" si="278"/>
        <v>0</v>
      </c>
      <c r="X216" s="186">
        <f t="shared" ref="X216:AA216" si="279">SUM(X217:X220)</f>
        <v>0</v>
      </c>
      <c r="Y216" s="187">
        <f t="shared" si="279"/>
        <v>0</v>
      </c>
      <c r="Z216" s="186">
        <f t="shared" si="279"/>
        <v>0</v>
      </c>
      <c r="AA216" s="187">
        <f t="shared" si="279"/>
        <v>0</v>
      </c>
      <c r="AB216" s="188">
        <f t="shared" ref="AB216:AJ216" si="280">SUM(AB217:AB220)</f>
        <v>0</v>
      </c>
      <c r="AC216" s="182">
        <f t="shared" si="280"/>
        <v>0</v>
      </c>
      <c r="AD216" s="189">
        <f t="shared" si="280"/>
        <v>79300000</v>
      </c>
      <c r="AE216" s="474">
        <f t="shared" si="280"/>
        <v>0</v>
      </c>
      <c r="AF216" s="189">
        <f t="shared" si="280"/>
        <v>25066667</v>
      </c>
      <c r="AG216" s="189">
        <f t="shared" ref="AG216" si="281">SUM(AG217:AG220)</f>
        <v>0</v>
      </c>
      <c r="AH216" s="189"/>
      <c r="AI216" s="189">
        <f t="shared" si="280"/>
        <v>54233333</v>
      </c>
      <c r="AJ216" s="357">
        <f t="shared" si="280"/>
        <v>0.31609920554854981</v>
      </c>
      <c r="AK216" s="189">
        <f t="shared" ref="AK216" si="282">SUM(AK217:AK220)</f>
        <v>54233333</v>
      </c>
      <c r="AL216" s="533">
        <f>SUM(AL217:AL220)</f>
        <v>0</v>
      </c>
      <c r="AN216" s="217">
        <f>AD216+'[1]PPTO AL 31 DE JULIO  2016'!Z218</f>
        <v>93490000</v>
      </c>
      <c r="AO216" s="217">
        <f>AE216+'[1]PPTO AL 31 DE JULIO  2016'!AA218</f>
        <v>0</v>
      </c>
      <c r="AP216" s="217">
        <f>AF216+'[1]PPTO AL 31 DE JULIO  2016'!AB218</f>
        <v>25066667</v>
      </c>
      <c r="AQ216" s="224">
        <f>AI216+'[1]PPTO AL 31 DE JULIO  2016'!AC218</f>
        <v>68423333</v>
      </c>
      <c r="AR216" s="226">
        <f t="shared" si="260"/>
        <v>0</v>
      </c>
      <c r="AS216" s="226">
        <f t="shared" si="261"/>
        <v>0.26812137126965452</v>
      </c>
      <c r="AT216" s="523"/>
      <c r="AU216" s="62">
        <v>77905860.620000005</v>
      </c>
      <c r="AV216" s="486">
        <f t="shared" si="262"/>
        <v>-23672527.620000005</v>
      </c>
      <c r="AW216" s="486">
        <f t="shared" si="263"/>
        <v>-23672527.620000005</v>
      </c>
    </row>
    <row r="217" spans="1:49" s="4" customFormat="1" ht="15.6" hidden="1" x14ac:dyDescent="0.55000000000000004">
      <c r="A217" s="566">
        <v>59901</v>
      </c>
      <c r="B217" s="459" t="s">
        <v>215</v>
      </c>
      <c r="C217" s="568">
        <v>0</v>
      </c>
      <c r="D217" s="460">
        <v>0</v>
      </c>
      <c r="E217" s="5"/>
      <c r="F217" s="5"/>
      <c r="G217" s="5"/>
      <c r="H217" s="5"/>
      <c r="I217" s="38">
        <f t="shared" si="270"/>
        <v>0</v>
      </c>
      <c r="J217" s="548">
        <v>0</v>
      </c>
      <c r="K217" s="19">
        <v>0</v>
      </c>
      <c r="L217" s="14">
        <v>0</v>
      </c>
      <c r="M217" s="15">
        <v>0</v>
      </c>
      <c r="N217" s="18">
        <v>0</v>
      </c>
      <c r="O217" s="19">
        <v>0</v>
      </c>
      <c r="P217" s="14">
        <v>0</v>
      </c>
      <c r="Q217" s="15">
        <v>0</v>
      </c>
      <c r="R217" s="18">
        <v>0</v>
      </c>
      <c r="S217" s="19">
        <v>0</v>
      </c>
      <c r="T217" s="14">
        <v>0</v>
      </c>
      <c r="U217" s="15">
        <v>0</v>
      </c>
      <c r="V217" s="18">
        <v>0</v>
      </c>
      <c r="W217" s="19">
        <v>0</v>
      </c>
      <c r="X217" s="14">
        <v>0</v>
      </c>
      <c r="Y217" s="15">
        <v>0</v>
      </c>
      <c r="Z217" s="18">
        <v>0</v>
      </c>
      <c r="AA217" s="19">
        <v>0</v>
      </c>
      <c r="AB217" s="35">
        <f>J217+L217+N217+P217+R217+W217</f>
        <v>0</v>
      </c>
      <c r="AC217" s="484">
        <f>K217+M217+O217+Q217+S217+V217</f>
        <v>0</v>
      </c>
      <c r="AD217" s="567">
        <f>SUM(J217:K217)</f>
        <v>0</v>
      </c>
      <c r="AE217" s="463">
        <v>0</v>
      </c>
      <c r="AF217" s="40">
        <v>0</v>
      </c>
      <c r="AG217" s="40">
        <v>0</v>
      </c>
      <c r="AH217" s="40"/>
      <c r="AI217" s="167">
        <v>0</v>
      </c>
      <c r="AJ217" s="158">
        <v>0</v>
      </c>
      <c r="AK217" s="40">
        <v>0</v>
      </c>
      <c r="AL217" s="533">
        <v>0</v>
      </c>
      <c r="AN217" s="217">
        <f>AD217+'[1]PPTO AL 31 DE JULIO  2016'!Z219</f>
        <v>0</v>
      </c>
      <c r="AO217" s="217">
        <f>AE217+'[1]PPTO AL 31 DE JULIO  2016'!AA219</f>
        <v>0</v>
      </c>
      <c r="AP217" s="217">
        <f>AF217+'[1]PPTO AL 31 DE JULIO  2016'!AB219</f>
        <v>0</v>
      </c>
      <c r="AQ217" s="224">
        <f>AI217+'[1]PPTO AL 31 DE JULIO  2016'!AC219</f>
        <v>0</v>
      </c>
      <c r="AR217" s="226" t="e">
        <f t="shared" si="260"/>
        <v>#DIV/0!</v>
      </c>
      <c r="AS217" s="226" t="e">
        <f t="shared" si="261"/>
        <v>#DIV/0!</v>
      </c>
      <c r="AT217" s="523"/>
      <c r="AU217" s="483"/>
      <c r="AV217" s="486">
        <f t="shared" si="262"/>
        <v>0</v>
      </c>
      <c r="AW217" s="486">
        <f t="shared" si="263"/>
        <v>0</v>
      </c>
    </row>
    <row r="218" spans="1:49" s="4" customFormat="1" ht="15.6" hidden="1" x14ac:dyDescent="0.55000000000000004">
      <c r="A218" s="566">
        <v>59902</v>
      </c>
      <c r="B218" s="459" t="s">
        <v>216</v>
      </c>
      <c r="C218" s="568">
        <v>0</v>
      </c>
      <c r="D218" s="460">
        <v>0</v>
      </c>
      <c r="E218" s="5"/>
      <c r="F218" s="5"/>
      <c r="G218" s="5"/>
      <c r="H218" s="5"/>
      <c r="I218" s="38">
        <f t="shared" si="270"/>
        <v>0</v>
      </c>
      <c r="J218" s="548">
        <v>0</v>
      </c>
      <c r="K218" s="19">
        <v>0</v>
      </c>
      <c r="L218" s="14">
        <v>0</v>
      </c>
      <c r="M218" s="15">
        <v>0</v>
      </c>
      <c r="N218" s="18">
        <v>0</v>
      </c>
      <c r="O218" s="19">
        <v>0</v>
      </c>
      <c r="P218" s="14">
        <v>0</v>
      </c>
      <c r="Q218" s="15">
        <v>0</v>
      </c>
      <c r="R218" s="18">
        <v>0</v>
      </c>
      <c r="S218" s="19">
        <v>0</v>
      </c>
      <c r="T218" s="14">
        <v>0</v>
      </c>
      <c r="U218" s="15">
        <v>0</v>
      </c>
      <c r="V218" s="18">
        <v>0</v>
      </c>
      <c r="W218" s="19">
        <v>0</v>
      </c>
      <c r="X218" s="14">
        <v>0</v>
      </c>
      <c r="Y218" s="15">
        <v>0</v>
      </c>
      <c r="Z218" s="18">
        <v>0</v>
      </c>
      <c r="AA218" s="19">
        <v>0</v>
      </c>
      <c r="AB218" s="35">
        <f>J218+L218+N218+P218+R218+W218</f>
        <v>0</v>
      </c>
      <c r="AC218" s="484">
        <f>K218+M218+O218+Q218+S218+V218</f>
        <v>0</v>
      </c>
      <c r="AD218" s="567">
        <f>SUM(J218:K218)</f>
        <v>0</v>
      </c>
      <c r="AE218" s="463">
        <v>0</v>
      </c>
      <c r="AF218" s="40">
        <v>0</v>
      </c>
      <c r="AG218" s="40">
        <v>0</v>
      </c>
      <c r="AH218" s="40"/>
      <c r="AI218" s="167">
        <v>0</v>
      </c>
      <c r="AJ218" s="158">
        <v>0</v>
      </c>
      <c r="AK218" s="40">
        <v>0</v>
      </c>
      <c r="AL218" s="533">
        <v>0</v>
      </c>
      <c r="AN218" s="217">
        <f>AD218+'[1]PPTO AL 31 DE JULIO  2016'!Z220</f>
        <v>0</v>
      </c>
      <c r="AO218" s="217">
        <f>AE218+'[1]PPTO AL 31 DE JULIO  2016'!AA220</f>
        <v>0</v>
      </c>
      <c r="AP218" s="217">
        <f>AF218+'[1]PPTO AL 31 DE JULIO  2016'!AB220</f>
        <v>0</v>
      </c>
      <c r="AQ218" s="224">
        <f>AI218+'[1]PPTO AL 31 DE JULIO  2016'!AC220</f>
        <v>0</v>
      </c>
      <c r="AR218" s="226" t="e">
        <f t="shared" si="260"/>
        <v>#DIV/0!</v>
      </c>
      <c r="AS218" s="226" t="e">
        <f t="shared" si="261"/>
        <v>#DIV/0!</v>
      </c>
      <c r="AT218" s="523"/>
      <c r="AU218" s="483"/>
      <c r="AV218" s="486">
        <f t="shared" si="262"/>
        <v>0</v>
      </c>
      <c r="AW218" s="486">
        <f t="shared" si="263"/>
        <v>0</v>
      </c>
    </row>
    <row r="219" spans="1:49" s="4" customFormat="1" ht="15.6" x14ac:dyDescent="0.55000000000000004">
      <c r="A219" s="566" t="s">
        <v>554</v>
      </c>
      <c r="B219" s="459" t="s">
        <v>217</v>
      </c>
      <c r="C219" s="568">
        <v>79300000</v>
      </c>
      <c r="D219" s="460">
        <v>0</v>
      </c>
      <c r="E219" s="5"/>
      <c r="F219" s="5"/>
      <c r="G219" s="5"/>
      <c r="H219" s="5"/>
      <c r="I219" s="38">
        <f t="shared" si="270"/>
        <v>79300000</v>
      </c>
      <c r="J219" s="548">
        <v>0</v>
      </c>
      <c r="K219" s="19">
        <v>0</v>
      </c>
      <c r="L219" s="14"/>
      <c r="M219" s="15">
        <v>0</v>
      </c>
      <c r="N219" s="18"/>
      <c r="O219" s="19">
        <v>0</v>
      </c>
      <c r="P219" s="14">
        <v>0</v>
      </c>
      <c r="Q219" s="15">
        <v>0</v>
      </c>
      <c r="R219" s="18">
        <v>0</v>
      </c>
      <c r="S219" s="19">
        <v>0</v>
      </c>
      <c r="T219" s="14">
        <v>0</v>
      </c>
      <c r="U219" s="15">
        <v>0</v>
      </c>
      <c r="V219" s="18">
        <v>0</v>
      </c>
      <c r="W219" s="19">
        <v>0</v>
      </c>
      <c r="X219" s="14">
        <v>0</v>
      </c>
      <c r="Y219" s="15">
        <v>0</v>
      </c>
      <c r="Z219" s="18">
        <v>0</v>
      </c>
      <c r="AA219" s="19">
        <v>0</v>
      </c>
      <c r="AB219" s="700">
        <f t="shared" ref="AB219" si="283">J219+L219+N219+P219+R219+T219+V219+X219+Z219</f>
        <v>0</v>
      </c>
      <c r="AC219" s="701">
        <f t="shared" ref="AC219" si="284">K219+M219+O219+Q219+S219+U219+W219+Y219+AA219</f>
        <v>0</v>
      </c>
      <c r="AD219" s="567">
        <f>C219+AB219-AC219</f>
        <v>79300000</v>
      </c>
      <c r="AE219" s="463">
        <f>IFERROR(+VLOOKUP(A219,'Base de Datos'!$A$1:$G$96,7,0),0)</f>
        <v>0</v>
      </c>
      <c r="AF219" s="40">
        <f>IFERROR(+VLOOKUP(A219,'Base de Datos'!$A$1:$G$97,6,0),0)</f>
        <v>25066667</v>
      </c>
      <c r="AG219" s="40">
        <f>IFERROR(+VLOOKUP(A219,'Base de Datos'!$A$1:$H$96,8,0),0)</f>
        <v>0</v>
      </c>
      <c r="AH219" s="40">
        <f>+AI219+AG219</f>
        <v>54233333</v>
      </c>
      <c r="AI219" s="167">
        <f>AD219-AE219-AF219</f>
        <v>54233333</v>
      </c>
      <c r="AJ219" s="158">
        <f>(AD219-AI219)/AD219</f>
        <v>0.31609920554854981</v>
      </c>
      <c r="AK219" s="40">
        <f>IFERROR(+VLOOKUP(A219,'Base de Datos'!$A$1:$M$97,10,0),0)</f>
        <v>54233333</v>
      </c>
      <c r="AL219" s="533">
        <f>AE219/AD219</f>
        <v>0</v>
      </c>
      <c r="AN219" s="217">
        <f>AD219+'[1]PPTO AL 31 DE JULIO  2016'!Z221</f>
        <v>93490000</v>
      </c>
      <c r="AO219" s="217">
        <f>AE219+'[1]PPTO AL 31 DE JULIO  2016'!AA221</f>
        <v>0</v>
      </c>
      <c r="AP219" s="217">
        <f>AF219+'[1]PPTO AL 31 DE JULIO  2016'!AB221</f>
        <v>25066667</v>
      </c>
      <c r="AQ219" s="224">
        <f>AI219+'[1]PPTO AL 31 DE JULIO  2016'!AC221</f>
        <v>68423333</v>
      </c>
      <c r="AR219" s="226">
        <f t="shared" si="260"/>
        <v>0</v>
      </c>
      <c r="AS219" s="226">
        <f t="shared" si="261"/>
        <v>0.26812137126965452</v>
      </c>
      <c r="AT219" s="523"/>
      <c r="AU219" s="483">
        <v>77905860.620000005</v>
      </c>
      <c r="AV219" s="486">
        <f t="shared" si="262"/>
        <v>-23672527.620000005</v>
      </c>
      <c r="AW219" s="486">
        <f t="shared" si="263"/>
        <v>-23672527.620000005</v>
      </c>
    </row>
    <row r="220" spans="1:49" s="4" customFormat="1" ht="15.6" hidden="1" x14ac:dyDescent="0.55000000000000004">
      <c r="A220" s="566" t="s">
        <v>555</v>
      </c>
      <c r="B220" s="459" t="s">
        <v>218</v>
      </c>
      <c r="C220" s="568"/>
      <c r="D220" s="460">
        <v>0</v>
      </c>
      <c r="E220" s="5"/>
      <c r="F220" s="5"/>
      <c r="G220" s="5"/>
      <c r="H220" s="5"/>
      <c r="I220" s="38">
        <f t="shared" si="270"/>
        <v>0</v>
      </c>
      <c r="J220" s="548">
        <v>0</v>
      </c>
      <c r="K220" s="19">
        <v>0</v>
      </c>
      <c r="L220" s="14">
        <v>0</v>
      </c>
      <c r="M220" s="15">
        <v>0</v>
      </c>
      <c r="N220" s="18">
        <v>0</v>
      </c>
      <c r="O220" s="19">
        <v>0</v>
      </c>
      <c r="P220" s="14">
        <v>0</v>
      </c>
      <c r="Q220" s="15">
        <v>0</v>
      </c>
      <c r="R220" s="18">
        <v>0</v>
      </c>
      <c r="S220" s="19">
        <v>0</v>
      </c>
      <c r="T220" s="14">
        <v>0</v>
      </c>
      <c r="U220" s="15">
        <v>0</v>
      </c>
      <c r="V220" s="18">
        <v>0</v>
      </c>
      <c r="W220" s="19">
        <v>0</v>
      </c>
      <c r="X220" s="14">
        <v>0</v>
      </c>
      <c r="Y220" s="15">
        <v>0</v>
      </c>
      <c r="Z220" s="18">
        <v>0</v>
      </c>
      <c r="AA220" s="19">
        <v>0</v>
      </c>
      <c r="AB220" s="35">
        <f>J220+L220+N220+P220+R220+W220</f>
        <v>0</v>
      </c>
      <c r="AC220" s="484">
        <f>K220+M220+O220+Q220+S220+V220</f>
        <v>0</v>
      </c>
      <c r="AD220" s="567">
        <f>SUM(J220:K220)</f>
        <v>0</v>
      </c>
      <c r="AE220" s="463">
        <f>IFERROR(+VLOOKUP(A220,'Base de Datos'!$A$1:$G$75,7,0),0)</f>
        <v>0</v>
      </c>
      <c r="AF220" s="40">
        <f>IFERROR(+VLOOKUP(A220,'Base de Datos'!$A$1:$G$75,6,0),0)</f>
        <v>0</v>
      </c>
      <c r="AG220" s="40">
        <f>IFERROR(+VLOOKUP(B220,'Base de Datos'!$A$1:$G$75,6,0),0)</f>
        <v>0</v>
      </c>
      <c r="AH220" s="40"/>
      <c r="AI220" s="167">
        <v>0</v>
      </c>
      <c r="AJ220" s="158">
        <v>0</v>
      </c>
      <c r="AK220" s="40">
        <f>IFERROR(+VLOOKUP(F220,'Base de Datos'!$A$1:$G$75,6,0),0)</f>
        <v>0</v>
      </c>
      <c r="AL220" s="533">
        <v>0</v>
      </c>
      <c r="AN220" s="217">
        <f>AD220+'[1]PPTO AL 31 DE JULIO  2016'!Z222</f>
        <v>0</v>
      </c>
      <c r="AO220" s="217">
        <f>AE220+'[1]PPTO AL 31 DE JULIO  2016'!AA222</f>
        <v>0</v>
      </c>
      <c r="AP220" s="217">
        <f>AF220+'[1]PPTO AL 31 DE JULIO  2016'!AB222</f>
        <v>0</v>
      </c>
      <c r="AQ220" s="224">
        <f>AI220+'[1]PPTO AL 31 DE JULIO  2016'!AC222</f>
        <v>0</v>
      </c>
      <c r="AR220" s="226" t="e">
        <f t="shared" si="260"/>
        <v>#DIV/0!</v>
      </c>
      <c r="AS220" s="226" t="e">
        <f t="shared" si="261"/>
        <v>#DIV/0!</v>
      </c>
      <c r="AT220" s="523"/>
      <c r="AU220" s="483"/>
      <c r="AV220" s="486">
        <f t="shared" si="262"/>
        <v>0</v>
      </c>
      <c r="AW220" s="486">
        <f t="shared" si="263"/>
        <v>0</v>
      </c>
    </row>
    <row r="221" spans="1:49" s="160" customFormat="1" ht="16.8" x14ac:dyDescent="0.55000000000000004">
      <c r="A221" s="253">
        <v>6</v>
      </c>
      <c r="B221" s="472" t="s">
        <v>219</v>
      </c>
      <c r="C221" s="456">
        <f>+C222+C232+C237+C244+C249+C251+C254</f>
        <v>2047486618</v>
      </c>
      <c r="D221" s="457">
        <f>+D222+D232+D237+D244+D249+D251+D254</f>
        <v>0</v>
      </c>
      <c r="E221" s="476">
        <f>+E222+E232+E237+E244+E249+E251+E254</f>
        <v>0</v>
      </c>
      <c r="F221" s="476"/>
      <c r="G221" s="476"/>
      <c r="H221" s="476">
        <f>+H222+H232+H237+H244+H249+H251+H254</f>
        <v>0</v>
      </c>
      <c r="I221" s="174">
        <f t="shared" si="270"/>
        <v>2047486618</v>
      </c>
      <c r="J221" s="473">
        <f t="shared" ref="J221:AF221" si="285">+J222+J232+J237+J244+J249+J251+J254</f>
        <v>3000000</v>
      </c>
      <c r="K221" s="181">
        <f t="shared" si="285"/>
        <v>3000000</v>
      </c>
      <c r="L221" s="176">
        <f t="shared" si="285"/>
        <v>0</v>
      </c>
      <c r="M221" s="175">
        <f t="shared" si="285"/>
        <v>0</v>
      </c>
      <c r="N221" s="176">
        <f t="shared" si="285"/>
        <v>0</v>
      </c>
      <c r="O221" s="175">
        <f t="shared" si="285"/>
        <v>0</v>
      </c>
      <c r="P221" s="176">
        <f t="shared" si="285"/>
        <v>0</v>
      </c>
      <c r="Q221" s="175">
        <f t="shared" si="285"/>
        <v>0</v>
      </c>
      <c r="R221" s="176">
        <f t="shared" si="285"/>
        <v>0</v>
      </c>
      <c r="S221" s="175">
        <f t="shared" si="285"/>
        <v>0</v>
      </c>
      <c r="T221" s="176">
        <f>+T222+T232+T237+T244+T249+T251+T254</f>
        <v>0</v>
      </c>
      <c r="U221" s="175">
        <f>+U222+U232+U237+U244+U249+U251+U254</f>
        <v>0</v>
      </c>
      <c r="V221" s="176">
        <f t="shared" si="285"/>
        <v>0</v>
      </c>
      <c r="W221" s="175">
        <f t="shared" si="285"/>
        <v>0</v>
      </c>
      <c r="X221" s="176">
        <f t="shared" ref="X221:AA221" si="286">+X222+X232+X237+X244+X249+X251+X254</f>
        <v>0</v>
      </c>
      <c r="Y221" s="175">
        <f t="shared" si="286"/>
        <v>0</v>
      </c>
      <c r="Z221" s="176">
        <f t="shared" si="286"/>
        <v>0</v>
      </c>
      <c r="AA221" s="175">
        <f t="shared" si="286"/>
        <v>0</v>
      </c>
      <c r="AB221" s="177">
        <f t="shared" si="285"/>
        <v>3000000</v>
      </c>
      <c r="AC221" s="457">
        <f t="shared" si="285"/>
        <v>3000000</v>
      </c>
      <c r="AD221" s="174">
        <f>+AD222+AD232+AD237+AD244+AD249+AD251+AD254</f>
        <v>2047486618</v>
      </c>
      <c r="AE221" s="456">
        <f t="shared" si="285"/>
        <v>356987552.59000003</v>
      </c>
      <c r="AF221" s="174">
        <f t="shared" si="285"/>
        <v>187086695.60999998</v>
      </c>
      <c r="AG221" s="174">
        <f t="shared" ref="AG221" si="287">+AG222+AG232+AG237+AG244+AG249+AG251+AG254</f>
        <v>0</v>
      </c>
      <c r="AH221" s="383">
        <f>+AI221+AG221</f>
        <v>1503412369.8</v>
      </c>
      <c r="AI221" s="174">
        <f>+AI222+AI232+AI237+AI244+AI249+AI251+AI254</f>
        <v>1503412369.8</v>
      </c>
      <c r="AJ221" s="365">
        <f>(AD221-AI221)/AD221</f>
        <v>0.26572786528463654</v>
      </c>
      <c r="AK221" s="174">
        <f t="shared" ref="AK221" si="288">+AK222+AK232+AK237+AK244+AK249+AK251+AK254</f>
        <v>13607660</v>
      </c>
      <c r="AL221" s="533">
        <f>AE221/AD221</f>
        <v>0.17435403457664994</v>
      </c>
      <c r="AN221" s="174">
        <f>AD221+'[1]PPTO AL 31 DE JULIO  2016'!Z223</f>
        <v>2282081765</v>
      </c>
      <c r="AO221" s="174">
        <f>AE221+'[1]PPTO AL 31 DE JULIO  2016'!AA223</f>
        <v>424379478.53000003</v>
      </c>
      <c r="AP221" s="174">
        <f>AF221+'[1]PPTO AL 31 DE JULIO  2016'!AB223</f>
        <v>330894089.77999997</v>
      </c>
      <c r="AQ221" s="225">
        <f>AI221+'[1]PPTO AL 31 DE JULIO  2016'!AC223</f>
        <v>1526808196.6900001</v>
      </c>
      <c r="AR221" s="226">
        <f t="shared" si="260"/>
        <v>0.18596155713553061</v>
      </c>
      <c r="AS221" s="226">
        <f t="shared" si="261"/>
        <v>0.33095815403879708</v>
      </c>
      <c r="AT221" s="523"/>
      <c r="AU221" s="483">
        <v>977042465</v>
      </c>
      <c r="AV221" s="486">
        <f t="shared" si="262"/>
        <v>526369904.79999995</v>
      </c>
      <c r="AW221" s="486"/>
    </row>
    <row r="222" spans="1:49" s="23" customFormat="1" ht="16.8" x14ac:dyDescent="0.55000000000000004">
      <c r="A222" s="384">
        <v>601</v>
      </c>
      <c r="B222" s="385" t="s">
        <v>220</v>
      </c>
      <c r="C222" s="386">
        <f>SUM(C223:C231)</f>
        <v>1813044257</v>
      </c>
      <c r="D222" s="386">
        <f>SUM(D223:D231)</f>
        <v>0</v>
      </c>
      <c r="E222" s="395">
        <f>SUM(E223:E231)</f>
        <v>0</v>
      </c>
      <c r="F222" s="395"/>
      <c r="G222" s="395"/>
      <c r="H222" s="395">
        <f>SUM(H223:H231)</f>
        <v>0</v>
      </c>
      <c r="I222" s="393">
        <f t="shared" si="270"/>
        <v>1813044257</v>
      </c>
      <c r="J222" s="388">
        <f t="shared" ref="J222:AD222" si="289">SUM(J223:J231)</f>
        <v>0</v>
      </c>
      <c r="K222" s="389">
        <f t="shared" si="289"/>
        <v>0</v>
      </c>
      <c r="L222" s="390">
        <f t="shared" si="289"/>
        <v>0</v>
      </c>
      <c r="M222" s="391">
        <f t="shared" si="289"/>
        <v>0</v>
      </c>
      <c r="N222" s="390">
        <f t="shared" si="289"/>
        <v>0</v>
      </c>
      <c r="O222" s="391">
        <f t="shared" si="289"/>
        <v>0</v>
      </c>
      <c r="P222" s="390">
        <f t="shared" si="289"/>
        <v>0</v>
      </c>
      <c r="Q222" s="391">
        <f t="shared" si="289"/>
        <v>0</v>
      </c>
      <c r="R222" s="390">
        <f t="shared" si="289"/>
        <v>0</v>
      </c>
      <c r="S222" s="391">
        <f t="shared" si="289"/>
        <v>0</v>
      </c>
      <c r="T222" s="390">
        <f>SUM(T223:T231)</f>
        <v>0</v>
      </c>
      <c r="U222" s="391">
        <f>SUM(U223:U231)</f>
        <v>0</v>
      </c>
      <c r="V222" s="390">
        <f t="shared" si="289"/>
        <v>0</v>
      </c>
      <c r="W222" s="391">
        <f t="shared" si="289"/>
        <v>0</v>
      </c>
      <c r="X222" s="390">
        <f t="shared" ref="X222:AA222" si="290">SUM(X223:X231)</f>
        <v>0</v>
      </c>
      <c r="Y222" s="391">
        <f t="shared" si="290"/>
        <v>0</v>
      </c>
      <c r="Z222" s="390">
        <f t="shared" si="290"/>
        <v>0</v>
      </c>
      <c r="AA222" s="391">
        <f t="shared" si="290"/>
        <v>0</v>
      </c>
      <c r="AB222" s="392">
        <f t="shared" si="289"/>
        <v>0</v>
      </c>
      <c r="AC222" s="386">
        <f t="shared" si="289"/>
        <v>0</v>
      </c>
      <c r="AD222" s="393">
        <f t="shared" si="289"/>
        <v>1813044257</v>
      </c>
      <c r="AE222" s="458">
        <f>SUM(AE223:AE225)</f>
        <v>306516515.39000005</v>
      </c>
      <c r="AF222" s="393">
        <f>SUM(AF223:AF231)</f>
        <v>182086695.60999998</v>
      </c>
      <c r="AG222" s="393">
        <f>SUM(AG223:AG231)</f>
        <v>0</v>
      </c>
      <c r="AH222" s="393">
        <f>+AI222+AG222</f>
        <v>1324441046</v>
      </c>
      <c r="AI222" s="393">
        <f>SUM(AI223:AI231)</f>
        <v>1324441046</v>
      </c>
      <c r="AJ222" s="403">
        <f>(AD222-AI222)/AD222</f>
        <v>0.26949326201693485</v>
      </c>
      <c r="AK222" s="393">
        <f>SUM(AK223:AK231)</f>
        <v>0</v>
      </c>
      <c r="AL222" s="533">
        <f>AE222/AD222</f>
        <v>0.1690617943861919</v>
      </c>
      <c r="AN222" s="217">
        <f>AD222+'[1]PPTO AL 31 DE JULIO  2016'!Z224</f>
        <v>1949739404</v>
      </c>
      <c r="AO222" s="217">
        <f>AE222+'[1]PPTO AL 31 DE JULIO  2016'!AA224</f>
        <v>312220600.27000004</v>
      </c>
      <c r="AP222" s="217">
        <f>AF222+'[1]PPTO AL 31 DE JULIO  2016'!AB224</f>
        <v>313077757.73000002</v>
      </c>
      <c r="AQ222" s="224">
        <f>AI222+'[1]PPTO AL 31 DE JULIO  2016'!AC224</f>
        <v>1324441046</v>
      </c>
      <c r="AR222" s="226">
        <f t="shared" si="260"/>
        <v>0.16013452855774568</v>
      </c>
      <c r="AS222" s="226">
        <f t="shared" si="261"/>
        <v>0.32070868379495499</v>
      </c>
      <c r="AT222" s="523"/>
      <c r="AU222" s="483">
        <v>949332123</v>
      </c>
      <c r="AV222" s="486">
        <f t="shared" si="262"/>
        <v>375108923</v>
      </c>
      <c r="AW222" s="486">
        <f t="shared" si="263"/>
        <v>375108923</v>
      </c>
    </row>
    <row r="223" spans="1:49" s="4" customFormat="1" ht="15.6" hidden="1" x14ac:dyDescent="0.55000000000000004">
      <c r="A223" s="566">
        <v>60101</v>
      </c>
      <c r="B223" s="459" t="s">
        <v>221</v>
      </c>
      <c r="C223" s="568">
        <v>0</v>
      </c>
      <c r="D223" s="460">
        <v>0</v>
      </c>
      <c r="E223" s="5"/>
      <c r="F223" s="5"/>
      <c r="G223" s="5"/>
      <c r="H223" s="5"/>
      <c r="I223" s="38">
        <f t="shared" si="270"/>
        <v>0</v>
      </c>
      <c r="J223" s="548">
        <v>0</v>
      </c>
      <c r="K223" s="19">
        <v>0</v>
      </c>
      <c r="L223" s="14">
        <v>0</v>
      </c>
      <c r="M223" s="15">
        <v>0</v>
      </c>
      <c r="N223" s="18">
        <v>0</v>
      </c>
      <c r="O223" s="19">
        <v>0</v>
      </c>
      <c r="P223" s="14">
        <v>0</v>
      </c>
      <c r="Q223" s="15">
        <v>0</v>
      </c>
      <c r="R223" s="18">
        <v>0</v>
      </c>
      <c r="S223" s="19">
        <v>0</v>
      </c>
      <c r="T223" s="14">
        <v>0</v>
      </c>
      <c r="U223" s="15">
        <v>0</v>
      </c>
      <c r="V223" s="18">
        <v>0</v>
      </c>
      <c r="W223" s="19">
        <v>0</v>
      </c>
      <c r="X223" s="14">
        <v>0</v>
      </c>
      <c r="Y223" s="15">
        <v>0</v>
      </c>
      <c r="Z223" s="18">
        <v>0</v>
      </c>
      <c r="AA223" s="19">
        <v>0</v>
      </c>
      <c r="AB223" s="35">
        <f>J223+L223+N223+P223+R223+W223</f>
        <v>0</v>
      </c>
      <c r="AC223" s="484">
        <f>K223+M223+O223+Q223+S223+V223</f>
        <v>0</v>
      </c>
      <c r="AD223" s="567">
        <f>I223+AB223-AC223</f>
        <v>0</v>
      </c>
      <c r="AE223" s="463">
        <v>0</v>
      </c>
      <c r="AF223" s="40">
        <v>0</v>
      </c>
      <c r="AG223" s="40">
        <v>0</v>
      </c>
      <c r="AH223" s="40">
        <f t="shared" ref="AH223:AH253" si="291">+AI223-AG223</f>
        <v>0</v>
      </c>
      <c r="AI223" s="167">
        <f t="shared" ref="AI223:AI256" si="292">AD223-AE223-AF223</f>
        <v>0</v>
      </c>
      <c r="AJ223" s="158">
        <v>0</v>
      </c>
      <c r="AK223" s="40">
        <v>0</v>
      </c>
      <c r="AL223" s="533">
        <v>0</v>
      </c>
      <c r="AN223" s="217">
        <f>AD223+'[1]PPTO AL 31 DE JULIO  2016'!Z225</f>
        <v>0</v>
      </c>
      <c r="AO223" s="217">
        <f>AE223+'[1]PPTO AL 31 DE JULIO  2016'!AA225</f>
        <v>0</v>
      </c>
      <c r="AP223" s="217">
        <f>AF223+'[1]PPTO AL 31 DE JULIO  2016'!AB225</f>
        <v>0</v>
      </c>
      <c r="AQ223" s="224">
        <f>AI223+'[1]PPTO AL 31 DE JULIO  2016'!AC225</f>
        <v>0</v>
      </c>
      <c r="AR223" s="226" t="e">
        <f t="shared" si="260"/>
        <v>#DIV/0!</v>
      </c>
      <c r="AS223" s="226" t="e">
        <f t="shared" si="261"/>
        <v>#DIV/0!</v>
      </c>
      <c r="AT223" s="523"/>
      <c r="AU223" s="483"/>
      <c r="AV223" s="486">
        <f t="shared" si="262"/>
        <v>0</v>
      </c>
      <c r="AW223" s="486">
        <f t="shared" si="263"/>
        <v>0</v>
      </c>
    </row>
    <row r="224" spans="1:49" s="4" customFormat="1" ht="15.6" hidden="1" x14ac:dyDescent="0.55000000000000004">
      <c r="A224" s="566" t="s">
        <v>717</v>
      </c>
      <c r="B224" s="459" t="s">
        <v>222</v>
      </c>
      <c r="C224" s="568">
        <v>0</v>
      </c>
      <c r="D224" s="460">
        <v>0</v>
      </c>
      <c r="E224" s="5"/>
      <c r="F224" s="5"/>
      <c r="G224" s="5"/>
      <c r="H224" s="5"/>
      <c r="I224" s="38">
        <f t="shared" si="270"/>
        <v>0</v>
      </c>
      <c r="J224" s="548">
        <v>0</v>
      </c>
      <c r="K224" s="19">
        <v>0</v>
      </c>
      <c r="L224" s="14">
        <v>0</v>
      </c>
      <c r="M224" s="15">
        <v>0</v>
      </c>
      <c r="N224" s="18">
        <v>0</v>
      </c>
      <c r="O224" s="19">
        <v>0</v>
      </c>
      <c r="P224" s="14">
        <v>0</v>
      </c>
      <c r="Q224" s="15">
        <v>0</v>
      </c>
      <c r="R224" s="18">
        <v>0</v>
      </c>
      <c r="S224" s="19">
        <v>0</v>
      </c>
      <c r="T224" s="14">
        <v>0</v>
      </c>
      <c r="U224" s="15">
        <v>0</v>
      </c>
      <c r="V224" s="18"/>
      <c r="W224" s="19">
        <v>0</v>
      </c>
      <c r="X224" s="14">
        <v>0</v>
      </c>
      <c r="Y224" s="15">
        <v>0</v>
      </c>
      <c r="Z224" s="18">
        <v>0</v>
      </c>
      <c r="AA224" s="19">
        <v>0</v>
      </c>
      <c r="AB224" s="35">
        <f>J224+L224+N224+P224+R224+V224</f>
        <v>0</v>
      </c>
      <c r="AC224" s="484">
        <f>K224+M224+O224+Q224+S224+W224</f>
        <v>0</v>
      </c>
      <c r="AD224" s="567">
        <f>I224+AB224-AC224</f>
        <v>0</v>
      </c>
      <c r="AE224" s="463">
        <f>IFERROR(+VLOOKUP(A224,'Base de Datos'!$A$1:$G$90,7,0),0)</f>
        <v>0</v>
      </c>
      <c r="AF224" s="40">
        <f>IFERROR(+VLOOKUP(A224,'Base de Datos'!$A$1:$G$90,6,0),0)</f>
        <v>0</v>
      </c>
      <c r="AG224" s="40">
        <f>IFERROR(+VLOOKUP(A224,'Base de Datos'!$A$1:$H$90,8,0),0)</f>
        <v>0</v>
      </c>
      <c r="AH224" s="40">
        <f t="shared" si="291"/>
        <v>0</v>
      </c>
      <c r="AI224" s="167">
        <f t="shared" si="292"/>
        <v>0</v>
      </c>
      <c r="AJ224" s="158">
        <v>0</v>
      </c>
      <c r="AK224" s="40">
        <v>0</v>
      </c>
      <c r="AL224" s="533">
        <v>0</v>
      </c>
      <c r="AN224" s="217">
        <f>AD224+'[1]PPTO AL 31 DE JULIO  2016'!Z226</f>
        <v>0</v>
      </c>
      <c r="AO224" s="217">
        <f>AE224+'[1]PPTO AL 31 DE JULIO  2016'!AA226</f>
        <v>0</v>
      </c>
      <c r="AP224" s="217">
        <f>AF224+'[1]PPTO AL 31 DE JULIO  2016'!AB226</f>
        <v>0</v>
      </c>
      <c r="AQ224" s="224">
        <f>AI224+'[1]PPTO AL 31 DE JULIO  2016'!AC226</f>
        <v>0</v>
      </c>
      <c r="AR224" s="226" t="e">
        <f t="shared" si="260"/>
        <v>#DIV/0!</v>
      </c>
      <c r="AS224" s="226" t="e">
        <f t="shared" si="261"/>
        <v>#DIV/0!</v>
      </c>
      <c r="AT224" s="523"/>
      <c r="AU224" s="483"/>
      <c r="AV224" s="486">
        <f t="shared" si="262"/>
        <v>0</v>
      </c>
      <c r="AW224" s="486">
        <f t="shared" si="263"/>
        <v>0</v>
      </c>
    </row>
    <row r="225" spans="1:49" s="4" customFormat="1" ht="22.8" x14ac:dyDescent="0.55000000000000004">
      <c r="A225" s="566" t="s">
        <v>556</v>
      </c>
      <c r="B225" s="459" t="s">
        <v>223</v>
      </c>
      <c r="C225" s="568">
        <f>SUM(C303:C314)</f>
        <v>1813044257</v>
      </c>
      <c r="D225" s="460">
        <v>0</v>
      </c>
      <c r="E225" s="5"/>
      <c r="F225" s="5"/>
      <c r="G225" s="5"/>
      <c r="H225" s="5"/>
      <c r="I225" s="38">
        <f>SUM(C225:D225)</f>
        <v>1813044257</v>
      </c>
      <c r="J225" s="548"/>
      <c r="K225" s="19"/>
      <c r="L225" s="14"/>
      <c r="M225" s="15">
        <v>0</v>
      </c>
      <c r="N225" s="18">
        <v>0</v>
      </c>
      <c r="O225" s="19">
        <v>0</v>
      </c>
      <c r="P225" s="19">
        <f t="shared" ref="P225:U225" si="293">+P315</f>
        <v>0</v>
      </c>
      <c r="Q225" s="19">
        <f t="shared" si="293"/>
        <v>0</v>
      </c>
      <c r="R225" s="19">
        <f t="shared" si="293"/>
        <v>0</v>
      </c>
      <c r="S225" s="19">
        <f t="shared" si="293"/>
        <v>0</v>
      </c>
      <c r="T225" s="19">
        <f>+T315</f>
        <v>0</v>
      </c>
      <c r="U225" s="19">
        <f t="shared" si="293"/>
        <v>0</v>
      </c>
      <c r="V225" s="19">
        <v>0</v>
      </c>
      <c r="W225" s="19">
        <v>0</v>
      </c>
      <c r="X225" s="14">
        <v>0</v>
      </c>
      <c r="Y225" s="15"/>
      <c r="Z225" s="18">
        <v>0</v>
      </c>
      <c r="AA225" s="19"/>
      <c r="AB225" s="702">
        <f t="shared" ref="AB225" si="294">J225+L225+N225+P225+R225+T225+V225+X225+Z225</f>
        <v>0</v>
      </c>
      <c r="AC225" s="703">
        <f t="shared" ref="AC225" si="295">K225+M225+O225+Q225+S225+U225+W225+Y225+AA225</f>
        <v>0</v>
      </c>
      <c r="AD225" s="567">
        <f>+AD315</f>
        <v>1813044257</v>
      </c>
      <c r="AE225" s="463">
        <f>AE315</f>
        <v>306516515.39000005</v>
      </c>
      <c r="AF225" s="40">
        <f>AF315</f>
        <v>182086695.60999998</v>
      </c>
      <c r="AG225" s="40">
        <f>AG315</f>
        <v>0</v>
      </c>
      <c r="AH225" s="40">
        <f>+AI225+AG225</f>
        <v>1324441046</v>
      </c>
      <c r="AI225" s="167">
        <f>AD225-AE225-AF225</f>
        <v>1324441046</v>
      </c>
      <c r="AJ225" s="158">
        <f t="shared" ref="AJ225" si="296">IFERROR(((AD225-AI225)/AD225),0)</f>
        <v>0.26949326201693485</v>
      </c>
      <c r="AK225" s="40">
        <f>+AK315</f>
        <v>0</v>
      </c>
      <c r="AL225" s="533">
        <f>IFERROR(+(AE225/AD225),0)</f>
        <v>0.1690617943861919</v>
      </c>
      <c r="AN225" s="217">
        <f>AD225+'[1]PPTO AL 31 DE JULIO  2016'!Z227</f>
        <v>1813044257</v>
      </c>
      <c r="AO225" s="217">
        <f>AE225+'[1]PPTO AL 31 DE JULIO  2016'!AA227</f>
        <v>306516515.39000005</v>
      </c>
      <c r="AP225" s="217">
        <f>AF225+'[1]PPTO AL 31 DE JULIO  2016'!AB227</f>
        <v>182086695.60999998</v>
      </c>
      <c r="AQ225" s="224">
        <f>AI225+'[1]PPTO AL 31 DE JULIO  2016'!AC227</f>
        <v>1324441046</v>
      </c>
      <c r="AR225" s="226">
        <f t="shared" si="260"/>
        <v>0.1690617943861919</v>
      </c>
      <c r="AS225" s="226">
        <f t="shared" si="261"/>
        <v>0.26949326201693485</v>
      </c>
      <c r="AT225" s="523"/>
      <c r="AU225" s="483">
        <f>+AU315</f>
        <v>949332123</v>
      </c>
      <c r="AV225" s="486">
        <f t="shared" si="262"/>
        <v>375108923</v>
      </c>
      <c r="AW225" s="486">
        <f t="shared" si="263"/>
        <v>375108923</v>
      </c>
    </row>
    <row r="226" spans="1:49" s="4" customFormat="1" ht="15.6" hidden="1" x14ac:dyDescent="0.55000000000000004">
      <c r="A226" s="566">
        <v>60104</v>
      </c>
      <c r="B226" s="459" t="s">
        <v>224</v>
      </c>
      <c r="C226" s="568"/>
      <c r="D226" s="460"/>
      <c r="E226" s="5"/>
      <c r="F226" s="5"/>
      <c r="G226" s="5"/>
      <c r="H226" s="5"/>
      <c r="I226" s="38">
        <f t="shared" si="270"/>
        <v>0</v>
      </c>
      <c r="J226" s="548"/>
      <c r="K226" s="19"/>
      <c r="L226" s="14"/>
      <c r="M226" s="15"/>
      <c r="N226" s="18"/>
      <c r="O226" s="19"/>
      <c r="P226" s="14"/>
      <c r="Q226" s="15"/>
      <c r="R226" s="18"/>
      <c r="S226" s="19"/>
      <c r="T226" s="14"/>
      <c r="U226" s="15"/>
      <c r="V226" s="18"/>
      <c r="W226" s="19"/>
      <c r="X226" s="14"/>
      <c r="Y226" s="15"/>
      <c r="Z226" s="18"/>
      <c r="AA226" s="19"/>
      <c r="AB226" s="35">
        <f t="shared" ref="AB226:AB231" si="297">J226+L226+N226+P226+R226+W226</f>
        <v>0</v>
      </c>
      <c r="AC226" s="484">
        <f t="shared" ref="AC226:AC231" si="298">K226+M226+O226+Q226+S226+V226</f>
        <v>0</v>
      </c>
      <c r="AD226" s="567">
        <f t="shared" ref="AD226:AD231" si="299">I226+AB226-AC226</f>
        <v>0</v>
      </c>
      <c r="AE226" s="463"/>
      <c r="AF226" s="40"/>
      <c r="AG226" s="40"/>
      <c r="AH226" s="40">
        <f t="shared" si="291"/>
        <v>0</v>
      </c>
      <c r="AI226" s="167">
        <f t="shared" si="292"/>
        <v>0</v>
      </c>
      <c r="AJ226" s="158"/>
      <c r="AK226" s="40"/>
      <c r="AL226" s="533"/>
      <c r="AN226" s="217">
        <f>AD226+'[1]PPTO AL 31 DE JULIO  2016'!Z228</f>
        <v>8176683</v>
      </c>
      <c r="AO226" s="217">
        <f>AE226+'[1]PPTO AL 31 DE JULIO  2016'!AA228</f>
        <v>3985987.01</v>
      </c>
      <c r="AP226" s="217">
        <f>AF226+'[1]PPTO AL 31 DE JULIO  2016'!AB228</f>
        <v>4190695.99</v>
      </c>
      <c r="AQ226" s="224">
        <f>AI226+'[1]PPTO AL 31 DE JULIO  2016'!AC228</f>
        <v>0</v>
      </c>
      <c r="AR226" s="226">
        <f t="shared" si="260"/>
        <v>0.48748215015795521</v>
      </c>
      <c r="AS226" s="226">
        <f t="shared" si="261"/>
        <v>1</v>
      </c>
      <c r="AT226" s="523"/>
      <c r="AU226" s="483"/>
      <c r="AV226" s="486">
        <f t="shared" si="262"/>
        <v>0</v>
      </c>
      <c r="AW226" s="486">
        <f t="shared" si="263"/>
        <v>0</v>
      </c>
    </row>
    <row r="227" spans="1:49" s="4" customFormat="1" ht="22.8" hidden="1" x14ac:dyDescent="0.55000000000000004">
      <c r="A227" s="566">
        <v>60105</v>
      </c>
      <c r="B227" s="459" t="s">
        <v>225</v>
      </c>
      <c r="C227" s="568"/>
      <c r="D227" s="460"/>
      <c r="E227" s="5"/>
      <c r="F227" s="5"/>
      <c r="G227" s="5"/>
      <c r="H227" s="5"/>
      <c r="I227" s="38">
        <f t="shared" si="270"/>
        <v>0</v>
      </c>
      <c r="J227" s="548"/>
      <c r="K227" s="19"/>
      <c r="L227" s="14"/>
      <c r="M227" s="15"/>
      <c r="N227" s="18"/>
      <c r="O227" s="19"/>
      <c r="P227" s="14"/>
      <c r="Q227" s="15"/>
      <c r="R227" s="18"/>
      <c r="S227" s="19"/>
      <c r="T227" s="14"/>
      <c r="U227" s="15"/>
      <c r="V227" s="18"/>
      <c r="W227" s="19"/>
      <c r="X227" s="14"/>
      <c r="Y227" s="15"/>
      <c r="Z227" s="18"/>
      <c r="AA227" s="19"/>
      <c r="AB227" s="35">
        <f t="shared" si="297"/>
        <v>0</v>
      </c>
      <c r="AC227" s="484">
        <f t="shared" si="298"/>
        <v>0</v>
      </c>
      <c r="AD227" s="567">
        <f t="shared" si="299"/>
        <v>0</v>
      </c>
      <c r="AE227" s="463"/>
      <c r="AF227" s="40"/>
      <c r="AG227" s="40"/>
      <c r="AH227" s="40">
        <f t="shared" si="291"/>
        <v>0</v>
      </c>
      <c r="AI227" s="167">
        <f t="shared" si="292"/>
        <v>0</v>
      </c>
      <c r="AJ227" s="158"/>
      <c r="AK227" s="40"/>
      <c r="AL227" s="533"/>
      <c r="AN227" s="217">
        <f>AD227+'[1]PPTO AL 31 DE JULIO  2016'!Z229</f>
        <v>3524432</v>
      </c>
      <c r="AO227" s="217">
        <f>AE227+'[1]PPTO AL 31 DE JULIO  2016'!AA229</f>
        <v>1718097.87</v>
      </c>
      <c r="AP227" s="217">
        <f>AF227+'[1]PPTO AL 31 DE JULIO  2016'!AB229</f>
        <v>1806334.13</v>
      </c>
      <c r="AQ227" s="224">
        <f>AI227+'[1]PPTO AL 31 DE JULIO  2016'!AC229</f>
        <v>0</v>
      </c>
      <c r="AR227" s="226">
        <f t="shared" si="260"/>
        <v>0.48748220138734416</v>
      </c>
      <c r="AS227" s="226">
        <f t="shared" si="261"/>
        <v>1</v>
      </c>
      <c r="AT227" s="523"/>
      <c r="AU227" s="483"/>
      <c r="AV227" s="486">
        <f t="shared" si="262"/>
        <v>0</v>
      </c>
      <c r="AW227" s="486">
        <f t="shared" si="263"/>
        <v>0</v>
      </c>
    </row>
    <row r="228" spans="1:49" s="4" customFormat="1" ht="22.8" hidden="1" x14ac:dyDescent="0.55000000000000004">
      <c r="A228" s="566">
        <v>60106</v>
      </c>
      <c r="B228" s="459" t="s">
        <v>226</v>
      </c>
      <c r="C228" s="568"/>
      <c r="D228" s="460"/>
      <c r="E228" s="5"/>
      <c r="F228" s="5"/>
      <c r="G228" s="5"/>
      <c r="H228" s="5"/>
      <c r="I228" s="38">
        <f t="shared" si="270"/>
        <v>0</v>
      </c>
      <c r="J228" s="548"/>
      <c r="K228" s="19"/>
      <c r="L228" s="14"/>
      <c r="M228" s="15"/>
      <c r="N228" s="18"/>
      <c r="O228" s="19"/>
      <c r="P228" s="14"/>
      <c r="Q228" s="15"/>
      <c r="R228" s="18"/>
      <c r="S228" s="19"/>
      <c r="T228" s="14"/>
      <c r="U228" s="15"/>
      <c r="V228" s="18"/>
      <c r="W228" s="19"/>
      <c r="X228" s="14"/>
      <c r="Y228" s="15"/>
      <c r="Z228" s="18"/>
      <c r="AA228" s="19"/>
      <c r="AB228" s="35">
        <f t="shared" si="297"/>
        <v>0</v>
      </c>
      <c r="AC228" s="484">
        <f t="shared" si="298"/>
        <v>0</v>
      </c>
      <c r="AD228" s="567">
        <f t="shared" si="299"/>
        <v>0</v>
      </c>
      <c r="AE228" s="463"/>
      <c r="AF228" s="40"/>
      <c r="AG228" s="40"/>
      <c r="AH228" s="40">
        <f t="shared" si="291"/>
        <v>0</v>
      </c>
      <c r="AI228" s="167">
        <f t="shared" si="292"/>
        <v>0</v>
      </c>
      <c r="AJ228" s="158"/>
      <c r="AK228" s="40"/>
      <c r="AL228" s="533"/>
      <c r="AN228" s="217">
        <f>AD228+'[1]PPTO AL 31 DE JULIO  2016'!Z230</f>
        <v>0</v>
      </c>
      <c r="AO228" s="217">
        <f>AE228+'[1]PPTO AL 31 DE JULIO  2016'!AA230</f>
        <v>0</v>
      </c>
      <c r="AP228" s="217">
        <f>AF228+'[1]PPTO AL 31 DE JULIO  2016'!AB230</f>
        <v>0</v>
      </c>
      <c r="AQ228" s="224">
        <f>AI228+'[1]PPTO AL 31 DE JULIO  2016'!AC230</f>
        <v>0</v>
      </c>
      <c r="AR228" s="226" t="e">
        <f t="shared" si="260"/>
        <v>#DIV/0!</v>
      </c>
      <c r="AS228" s="226" t="e">
        <f t="shared" si="261"/>
        <v>#DIV/0!</v>
      </c>
      <c r="AT228" s="523"/>
      <c r="AU228" s="483"/>
      <c r="AV228" s="486">
        <f t="shared" si="262"/>
        <v>0</v>
      </c>
      <c r="AW228" s="486">
        <f t="shared" si="263"/>
        <v>0</v>
      </c>
    </row>
    <row r="229" spans="1:49" s="4" customFormat="1" ht="15.6" hidden="1" x14ac:dyDescent="0.55000000000000004">
      <c r="A229" s="566">
        <v>60107</v>
      </c>
      <c r="B229" s="459" t="s">
        <v>227</v>
      </c>
      <c r="C229" s="568"/>
      <c r="D229" s="460"/>
      <c r="E229" s="5"/>
      <c r="F229" s="5"/>
      <c r="G229" s="5"/>
      <c r="H229" s="5"/>
      <c r="I229" s="38">
        <f t="shared" si="270"/>
        <v>0</v>
      </c>
      <c r="J229" s="548"/>
      <c r="K229" s="19"/>
      <c r="L229" s="14"/>
      <c r="M229" s="15"/>
      <c r="N229" s="18"/>
      <c r="O229" s="19"/>
      <c r="P229" s="14"/>
      <c r="Q229" s="15"/>
      <c r="R229" s="18"/>
      <c r="S229" s="19"/>
      <c r="T229" s="14"/>
      <c r="U229" s="15"/>
      <c r="V229" s="18"/>
      <c r="W229" s="19"/>
      <c r="X229" s="14"/>
      <c r="Y229" s="15"/>
      <c r="Z229" s="18"/>
      <c r="AA229" s="19"/>
      <c r="AB229" s="35">
        <f t="shared" si="297"/>
        <v>0</v>
      </c>
      <c r="AC229" s="484">
        <f t="shared" si="298"/>
        <v>0</v>
      </c>
      <c r="AD229" s="567">
        <f t="shared" si="299"/>
        <v>0</v>
      </c>
      <c r="AE229" s="463"/>
      <c r="AF229" s="40"/>
      <c r="AG229" s="40"/>
      <c r="AH229" s="40">
        <f t="shared" si="291"/>
        <v>0</v>
      </c>
      <c r="AI229" s="167">
        <f t="shared" si="292"/>
        <v>0</v>
      </c>
      <c r="AJ229" s="158"/>
      <c r="AK229" s="40"/>
      <c r="AL229" s="533"/>
      <c r="AN229" s="217">
        <f>AD229+'[1]PPTO AL 31 DE JULIO  2016'!Z231</f>
        <v>124994032</v>
      </c>
      <c r="AO229" s="217">
        <f>AE229+'[1]PPTO AL 31 DE JULIO  2016'!AA231</f>
        <v>0</v>
      </c>
      <c r="AP229" s="217">
        <f>AF229+'[1]PPTO AL 31 DE JULIO  2016'!AB231</f>
        <v>124994032</v>
      </c>
      <c r="AQ229" s="224">
        <f>AI229+'[1]PPTO AL 31 DE JULIO  2016'!AC231</f>
        <v>0</v>
      </c>
      <c r="AR229" s="226">
        <f t="shared" si="260"/>
        <v>0</v>
      </c>
      <c r="AS229" s="226">
        <f t="shared" si="261"/>
        <v>1</v>
      </c>
      <c r="AT229" s="523"/>
      <c r="AU229" s="483"/>
      <c r="AV229" s="486">
        <f t="shared" si="262"/>
        <v>0</v>
      </c>
      <c r="AW229" s="486">
        <f t="shared" si="263"/>
        <v>0</v>
      </c>
    </row>
    <row r="230" spans="1:49" s="4" customFormat="1" ht="15.6" hidden="1" x14ac:dyDescent="0.55000000000000004">
      <c r="A230" s="566">
        <v>60108</v>
      </c>
      <c r="B230" s="459" t="s">
        <v>228</v>
      </c>
      <c r="C230" s="568"/>
      <c r="D230" s="460"/>
      <c r="E230" s="5"/>
      <c r="F230" s="5"/>
      <c r="G230" s="5"/>
      <c r="H230" s="5"/>
      <c r="I230" s="38">
        <f t="shared" si="270"/>
        <v>0</v>
      </c>
      <c r="J230" s="548"/>
      <c r="K230" s="19"/>
      <c r="L230" s="14"/>
      <c r="M230" s="15"/>
      <c r="N230" s="18"/>
      <c r="O230" s="19"/>
      <c r="P230" s="14"/>
      <c r="Q230" s="15"/>
      <c r="R230" s="18"/>
      <c r="S230" s="19"/>
      <c r="T230" s="14"/>
      <c r="U230" s="15"/>
      <c r="V230" s="18"/>
      <c r="W230" s="19"/>
      <c r="X230" s="14"/>
      <c r="Y230" s="15"/>
      <c r="Z230" s="18"/>
      <c r="AA230" s="19"/>
      <c r="AB230" s="35">
        <f t="shared" si="297"/>
        <v>0</v>
      </c>
      <c r="AC230" s="484">
        <f t="shared" si="298"/>
        <v>0</v>
      </c>
      <c r="AD230" s="567">
        <f t="shared" si="299"/>
        <v>0</v>
      </c>
      <c r="AE230" s="463"/>
      <c r="AF230" s="40"/>
      <c r="AG230" s="40"/>
      <c r="AH230" s="40">
        <f t="shared" si="291"/>
        <v>0</v>
      </c>
      <c r="AI230" s="167">
        <f t="shared" si="292"/>
        <v>0</v>
      </c>
      <c r="AJ230" s="158"/>
      <c r="AK230" s="40"/>
      <c r="AL230" s="533"/>
      <c r="AN230" s="217">
        <f>AD230+'[1]PPTO AL 31 DE JULIO  2016'!Z232</f>
        <v>0</v>
      </c>
      <c r="AO230" s="217">
        <f>AE230+'[1]PPTO AL 31 DE JULIO  2016'!AA232</f>
        <v>0</v>
      </c>
      <c r="AP230" s="217">
        <f>AF230+'[1]PPTO AL 31 DE JULIO  2016'!AB232</f>
        <v>0</v>
      </c>
      <c r="AQ230" s="224">
        <f>AI230+'[1]PPTO AL 31 DE JULIO  2016'!AC232</f>
        <v>0</v>
      </c>
      <c r="AR230" s="226" t="e">
        <f t="shared" si="260"/>
        <v>#DIV/0!</v>
      </c>
      <c r="AS230" s="226" t="e">
        <f t="shared" si="261"/>
        <v>#DIV/0!</v>
      </c>
      <c r="AT230" s="523"/>
      <c r="AU230" s="483"/>
      <c r="AV230" s="486">
        <f t="shared" si="262"/>
        <v>0</v>
      </c>
      <c r="AW230" s="486">
        <f t="shared" si="263"/>
        <v>0</v>
      </c>
    </row>
    <row r="231" spans="1:49" s="4" customFormat="1" ht="15.6" hidden="1" x14ac:dyDescent="0.55000000000000004">
      <c r="A231" s="566">
        <v>60109</v>
      </c>
      <c r="B231" s="459" t="s">
        <v>229</v>
      </c>
      <c r="C231" s="568"/>
      <c r="D231" s="460"/>
      <c r="E231" s="5"/>
      <c r="F231" s="5"/>
      <c r="G231" s="5"/>
      <c r="H231" s="5"/>
      <c r="I231" s="38">
        <f t="shared" si="270"/>
        <v>0</v>
      </c>
      <c r="J231" s="548"/>
      <c r="K231" s="19"/>
      <c r="L231" s="14"/>
      <c r="M231" s="15"/>
      <c r="N231" s="18"/>
      <c r="O231" s="19"/>
      <c r="P231" s="14"/>
      <c r="Q231" s="15"/>
      <c r="R231" s="18"/>
      <c r="S231" s="19"/>
      <c r="T231" s="14"/>
      <c r="U231" s="15"/>
      <c r="V231" s="18"/>
      <c r="W231" s="19"/>
      <c r="X231" s="14"/>
      <c r="Y231" s="15"/>
      <c r="Z231" s="18"/>
      <c r="AA231" s="19"/>
      <c r="AB231" s="35">
        <f t="shared" si="297"/>
        <v>0</v>
      </c>
      <c r="AC231" s="484">
        <f t="shared" si="298"/>
        <v>0</v>
      </c>
      <c r="AD231" s="567">
        <f t="shared" si="299"/>
        <v>0</v>
      </c>
      <c r="AE231" s="463"/>
      <c r="AF231" s="40"/>
      <c r="AG231" s="40"/>
      <c r="AH231" s="40">
        <f t="shared" si="291"/>
        <v>0</v>
      </c>
      <c r="AI231" s="167">
        <f t="shared" si="292"/>
        <v>0</v>
      </c>
      <c r="AJ231" s="158"/>
      <c r="AK231" s="40"/>
      <c r="AL231" s="533"/>
      <c r="AN231" s="217">
        <f>AD231+'[1]PPTO AL 31 DE JULIO  2016'!Z233</f>
        <v>0</v>
      </c>
      <c r="AO231" s="217">
        <f>AE231+'[1]PPTO AL 31 DE JULIO  2016'!AA233</f>
        <v>0</v>
      </c>
      <c r="AP231" s="217">
        <f>AF231+'[1]PPTO AL 31 DE JULIO  2016'!AB233</f>
        <v>0</v>
      </c>
      <c r="AQ231" s="224">
        <f>AI231+'[1]PPTO AL 31 DE JULIO  2016'!AC233</f>
        <v>0</v>
      </c>
      <c r="AR231" s="226" t="e">
        <f t="shared" si="260"/>
        <v>#DIV/0!</v>
      </c>
      <c r="AS231" s="226" t="e">
        <f t="shared" si="261"/>
        <v>#DIV/0!</v>
      </c>
      <c r="AT231" s="523"/>
      <c r="AU231" s="483"/>
      <c r="AV231" s="486">
        <f t="shared" si="262"/>
        <v>0</v>
      </c>
      <c r="AW231" s="486">
        <f t="shared" si="263"/>
        <v>0</v>
      </c>
    </row>
    <row r="232" spans="1:49" s="23" customFormat="1" ht="16.8" hidden="1" x14ac:dyDescent="0.55000000000000004">
      <c r="A232" s="384">
        <v>602</v>
      </c>
      <c r="B232" s="385" t="s">
        <v>230</v>
      </c>
      <c r="C232" s="386">
        <f>SUM(C233:C236)</f>
        <v>0</v>
      </c>
      <c r="D232" s="386">
        <f>SUM(D233:D236)</f>
        <v>0</v>
      </c>
      <c r="E232" s="395">
        <f>SUM(E233:E236)</f>
        <v>0</v>
      </c>
      <c r="F232" s="395"/>
      <c r="G232" s="395"/>
      <c r="H232" s="395">
        <f>SUM(H233:H236)</f>
        <v>0</v>
      </c>
      <c r="I232" s="393">
        <f t="shared" si="270"/>
        <v>0</v>
      </c>
      <c r="J232" s="388">
        <f>SUM(J233:J236)</f>
        <v>0</v>
      </c>
      <c r="K232" s="389">
        <f t="shared" ref="K232:W232" si="300">SUM(K233:K236)</f>
        <v>0</v>
      </c>
      <c r="L232" s="390">
        <f t="shared" si="300"/>
        <v>0</v>
      </c>
      <c r="M232" s="391">
        <f t="shared" si="300"/>
        <v>0</v>
      </c>
      <c r="N232" s="390">
        <f t="shared" si="300"/>
        <v>0</v>
      </c>
      <c r="O232" s="391">
        <f t="shared" si="300"/>
        <v>0</v>
      </c>
      <c r="P232" s="390">
        <f t="shared" si="300"/>
        <v>0</v>
      </c>
      <c r="Q232" s="391">
        <f t="shared" si="300"/>
        <v>0</v>
      </c>
      <c r="R232" s="390">
        <f t="shared" si="300"/>
        <v>0</v>
      </c>
      <c r="S232" s="391">
        <f t="shared" si="300"/>
        <v>0</v>
      </c>
      <c r="T232" s="390">
        <f>SUM(T233:T236)</f>
        <v>0</v>
      </c>
      <c r="U232" s="391">
        <f>SUM(U233:U236)</f>
        <v>0</v>
      </c>
      <c r="V232" s="390">
        <f t="shared" si="300"/>
        <v>0</v>
      </c>
      <c r="W232" s="391">
        <f t="shared" si="300"/>
        <v>0</v>
      </c>
      <c r="X232" s="390">
        <f t="shared" ref="X232:AA232" si="301">SUM(X233:X236)</f>
        <v>0</v>
      </c>
      <c r="Y232" s="391">
        <f t="shared" si="301"/>
        <v>0</v>
      </c>
      <c r="Z232" s="390">
        <f t="shared" si="301"/>
        <v>0</v>
      </c>
      <c r="AA232" s="391">
        <f t="shared" si="301"/>
        <v>0</v>
      </c>
      <c r="AB232" s="392">
        <f t="shared" ref="AB232:AI232" si="302">SUM(AB233:AB236)</f>
        <v>0</v>
      </c>
      <c r="AC232" s="386">
        <f>SUM(AC233:AC236)</f>
        <v>0</v>
      </c>
      <c r="AD232" s="393">
        <f t="shared" si="302"/>
        <v>0</v>
      </c>
      <c r="AE232" s="458">
        <f t="shared" si="302"/>
        <v>0</v>
      </c>
      <c r="AF232" s="393">
        <f t="shared" si="302"/>
        <v>0</v>
      </c>
      <c r="AG232" s="393">
        <f t="shared" ref="AG232" si="303">SUM(AG233:AG236)</f>
        <v>0</v>
      </c>
      <c r="AH232" s="393">
        <f t="shared" si="291"/>
        <v>0</v>
      </c>
      <c r="AI232" s="393">
        <f t="shared" si="302"/>
        <v>0</v>
      </c>
      <c r="AJ232" s="403" t="e">
        <f>(AD232-AI232)/AD232</f>
        <v>#DIV/0!</v>
      </c>
      <c r="AK232" s="393">
        <f t="shared" ref="AK232" si="304">SUM(AK233:AK236)</f>
        <v>0</v>
      </c>
      <c r="AL232" s="533" t="e">
        <f>AE232/AD232</f>
        <v>#DIV/0!</v>
      </c>
      <c r="AN232" s="217">
        <f>AD232+'[1]PPTO AL 31 DE JULIO  2016'!Z234</f>
        <v>0</v>
      </c>
      <c r="AO232" s="217">
        <f>AE232+'[1]PPTO AL 31 DE JULIO  2016'!AA234</f>
        <v>0</v>
      </c>
      <c r="AP232" s="217">
        <f>AF232+'[1]PPTO AL 31 DE JULIO  2016'!AB234</f>
        <v>0</v>
      </c>
      <c r="AQ232" s="224">
        <f>AI232+'[1]PPTO AL 31 DE JULIO  2016'!AC234</f>
        <v>0</v>
      </c>
      <c r="AR232" s="226" t="e">
        <f t="shared" si="260"/>
        <v>#DIV/0!</v>
      </c>
      <c r="AS232" s="226" t="e">
        <f t="shared" si="261"/>
        <v>#DIV/0!</v>
      </c>
      <c r="AT232" s="523"/>
      <c r="AU232" s="483"/>
      <c r="AV232" s="486">
        <f t="shared" si="262"/>
        <v>0</v>
      </c>
      <c r="AW232" s="486">
        <f t="shared" si="263"/>
        <v>0</v>
      </c>
    </row>
    <row r="233" spans="1:49" s="4" customFormat="1" ht="15.6" hidden="1" x14ac:dyDescent="0.55000000000000004">
      <c r="A233" s="566" t="s">
        <v>557</v>
      </c>
      <c r="B233" s="459" t="s">
        <v>231</v>
      </c>
      <c r="C233" s="568"/>
      <c r="D233" s="460">
        <v>0</v>
      </c>
      <c r="E233" s="5"/>
      <c r="F233" s="5"/>
      <c r="G233" s="5"/>
      <c r="H233" s="5"/>
      <c r="I233" s="38">
        <f t="shared" si="270"/>
        <v>0</v>
      </c>
      <c r="J233" s="548">
        <v>0</v>
      </c>
      <c r="K233" s="19">
        <v>0</v>
      </c>
      <c r="L233" s="14">
        <v>0</v>
      </c>
      <c r="M233" s="15">
        <v>0</v>
      </c>
      <c r="N233" s="18">
        <v>0</v>
      </c>
      <c r="O233" s="19">
        <v>0</v>
      </c>
      <c r="P233" s="14">
        <v>0</v>
      </c>
      <c r="Q233" s="15">
        <v>0</v>
      </c>
      <c r="R233" s="18">
        <v>0</v>
      </c>
      <c r="S233" s="19">
        <v>0</v>
      </c>
      <c r="T233" s="14">
        <v>0</v>
      </c>
      <c r="U233" s="15">
        <v>0</v>
      </c>
      <c r="V233" s="18">
        <v>0</v>
      </c>
      <c r="W233" s="19">
        <v>0</v>
      </c>
      <c r="X233" s="14">
        <v>0</v>
      </c>
      <c r="Y233" s="15">
        <v>0</v>
      </c>
      <c r="Z233" s="18">
        <v>0</v>
      </c>
      <c r="AA233" s="19">
        <v>0</v>
      </c>
      <c r="AB233" s="35">
        <f>J233+L233+N233+P233+R233+W233+T233</f>
        <v>0</v>
      </c>
      <c r="AC233" s="484">
        <f>K233+M233+O233+Q233+S233+V233+U233</f>
        <v>0</v>
      </c>
      <c r="AD233" s="567">
        <f>C233+AB233-AC233</f>
        <v>0</v>
      </c>
      <c r="AE233" s="463">
        <f>IFERROR(+VLOOKUP(A233,'Base de Datos'!$A$1:$G$75,7,0),0)</f>
        <v>0</v>
      </c>
      <c r="AF233" s="40">
        <f>IFERROR(+VLOOKUP(A233,'Base de Datos'!$A$1:$G$75,6,0),0)</f>
        <v>0</v>
      </c>
      <c r="AG233" s="40">
        <f>IFERROR(+VLOOKUP(B233,'Base de Datos'!$A$1:$G$75,6,0),0)</f>
        <v>0</v>
      </c>
      <c r="AH233" s="40">
        <f t="shared" si="291"/>
        <v>0</v>
      </c>
      <c r="AI233" s="167">
        <f t="shared" si="292"/>
        <v>0</v>
      </c>
      <c r="AJ233" s="158">
        <v>0</v>
      </c>
      <c r="AK233" s="40">
        <f>IFERROR(+VLOOKUP(F233,'Base de Datos'!$A$1:$G$75,6,0),0)</f>
        <v>0</v>
      </c>
      <c r="AL233" s="533">
        <v>0</v>
      </c>
      <c r="AN233" s="217">
        <f>AD233+'[1]PPTO AL 31 DE JULIO  2016'!Z235</f>
        <v>0</v>
      </c>
      <c r="AO233" s="217">
        <f>AE233+'[1]PPTO AL 31 DE JULIO  2016'!AA235</f>
        <v>0</v>
      </c>
      <c r="AP233" s="217">
        <f>AF233+'[1]PPTO AL 31 DE JULIO  2016'!AB235</f>
        <v>0</v>
      </c>
      <c r="AQ233" s="224">
        <f>AI233+'[1]PPTO AL 31 DE JULIO  2016'!AC235</f>
        <v>0</v>
      </c>
      <c r="AR233" s="226" t="e">
        <f t="shared" si="260"/>
        <v>#DIV/0!</v>
      </c>
      <c r="AS233" s="226" t="e">
        <f t="shared" si="261"/>
        <v>#DIV/0!</v>
      </c>
      <c r="AT233" s="523"/>
      <c r="AU233" s="483"/>
      <c r="AV233" s="486">
        <f t="shared" si="262"/>
        <v>0</v>
      </c>
      <c r="AW233" s="486">
        <f t="shared" si="263"/>
        <v>0</v>
      </c>
    </row>
    <row r="234" spans="1:49" s="4" customFormat="1" ht="15.6" hidden="1" x14ac:dyDescent="0.55000000000000004">
      <c r="A234" s="566">
        <v>60202</v>
      </c>
      <c r="B234" s="459" t="s">
        <v>232</v>
      </c>
      <c r="C234" s="568">
        <v>0</v>
      </c>
      <c r="D234" s="460">
        <v>0</v>
      </c>
      <c r="E234" s="5"/>
      <c r="F234" s="5"/>
      <c r="G234" s="5"/>
      <c r="H234" s="5"/>
      <c r="I234" s="38">
        <f t="shared" si="270"/>
        <v>0</v>
      </c>
      <c r="J234" s="548">
        <v>0</v>
      </c>
      <c r="K234" s="19">
        <v>0</v>
      </c>
      <c r="L234" s="14">
        <v>0</v>
      </c>
      <c r="M234" s="15">
        <v>0</v>
      </c>
      <c r="N234" s="18">
        <v>0</v>
      </c>
      <c r="O234" s="19">
        <v>0</v>
      </c>
      <c r="P234" s="14">
        <v>0</v>
      </c>
      <c r="Q234" s="15">
        <v>0</v>
      </c>
      <c r="R234" s="18">
        <v>0</v>
      </c>
      <c r="S234" s="19">
        <v>0</v>
      </c>
      <c r="T234" s="14">
        <v>0</v>
      </c>
      <c r="U234" s="15">
        <v>0</v>
      </c>
      <c r="V234" s="18">
        <v>0</v>
      </c>
      <c r="W234" s="19">
        <v>0</v>
      </c>
      <c r="X234" s="14">
        <v>0</v>
      </c>
      <c r="Y234" s="15">
        <v>0</v>
      </c>
      <c r="Z234" s="18">
        <v>0</v>
      </c>
      <c r="AA234" s="19">
        <v>0</v>
      </c>
      <c r="AB234" s="35">
        <f>J234+L234+N234+P234+R234+W234</f>
        <v>0</v>
      </c>
      <c r="AC234" s="484">
        <f>K234+M234+O234+Q234+S234+V234</f>
        <v>0</v>
      </c>
      <c r="AD234" s="567">
        <f>I234+AB234-AC234</f>
        <v>0</v>
      </c>
      <c r="AE234" s="463">
        <v>0</v>
      </c>
      <c r="AF234" s="40">
        <v>0</v>
      </c>
      <c r="AG234" s="40">
        <v>0</v>
      </c>
      <c r="AH234" s="40">
        <f t="shared" si="291"/>
        <v>0</v>
      </c>
      <c r="AI234" s="167">
        <f t="shared" si="292"/>
        <v>0</v>
      </c>
      <c r="AJ234" s="158">
        <v>0</v>
      </c>
      <c r="AK234" s="40">
        <v>0</v>
      </c>
      <c r="AL234" s="533">
        <v>0</v>
      </c>
      <c r="AN234" s="217">
        <f>AD234+'[1]PPTO AL 31 DE JULIO  2016'!Z236</f>
        <v>0</v>
      </c>
      <c r="AO234" s="217">
        <f>AE234+'[1]PPTO AL 31 DE JULIO  2016'!AA236</f>
        <v>0</v>
      </c>
      <c r="AP234" s="217">
        <f>AF234+'[1]PPTO AL 31 DE JULIO  2016'!AB236</f>
        <v>0</v>
      </c>
      <c r="AQ234" s="224">
        <f>AI234+'[1]PPTO AL 31 DE JULIO  2016'!AC236</f>
        <v>0</v>
      </c>
      <c r="AR234" s="226" t="e">
        <f t="shared" si="260"/>
        <v>#DIV/0!</v>
      </c>
      <c r="AS234" s="226" t="e">
        <f t="shared" si="261"/>
        <v>#DIV/0!</v>
      </c>
      <c r="AT234" s="523"/>
      <c r="AU234" s="483"/>
      <c r="AV234" s="486">
        <f t="shared" si="262"/>
        <v>0</v>
      </c>
      <c r="AW234" s="486">
        <f t="shared" si="263"/>
        <v>0</v>
      </c>
    </row>
    <row r="235" spans="1:49" s="4" customFormat="1" ht="15.6" hidden="1" x14ac:dyDescent="0.55000000000000004">
      <c r="A235" s="566">
        <v>60203</v>
      </c>
      <c r="B235" s="459" t="s">
        <v>233</v>
      </c>
      <c r="C235" s="568">
        <v>0</v>
      </c>
      <c r="D235" s="460">
        <v>0</v>
      </c>
      <c r="E235" s="5"/>
      <c r="F235" s="5"/>
      <c r="G235" s="5"/>
      <c r="H235" s="5"/>
      <c r="I235" s="38">
        <f t="shared" si="270"/>
        <v>0</v>
      </c>
      <c r="J235" s="548">
        <v>0</v>
      </c>
      <c r="K235" s="19">
        <v>0</v>
      </c>
      <c r="L235" s="14">
        <v>0</v>
      </c>
      <c r="M235" s="15">
        <v>0</v>
      </c>
      <c r="N235" s="18">
        <v>0</v>
      </c>
      <c r="O235" s="19">
        <v>0</v>
      </c>
      <c r="P235" s="14">
        <v>0</v>
      </c>
      <c r="Q235" s="15">
        <v>0</v>
      </c>
      <c r="R235" s="18">
        <v>0</v>
      </c>
      <c r="S235" s="19">
        <v>0</v>
      </c>
      <c r="T235" s="14">
        <v>0</v>
      </c>
      <c r="U235" s="15">
        <v>0</v>
      </c>
      <c r="V235" s="18">
        <v>0</v>
      </c>
      <c r="W235" s="19">
        <v>0</v>
      </c>
      <c r="X235" s="14">
        <v>0</v>
      </c>
      <c r="Y235" s="15">
        <v>0</v>
      </c>
      <c r="Z235" s="18">
        <v>0</v>
      </c>
      <c r="AA235" s="19">
        <v>0</v>
      </c>
      <c r="AB235" s="35">
        <f>J235+L235+N235+P235+R235+W235</f>
        <v>0</v>
      </c>
      <c r="AC235" s="484">
        <f>K235+M235+O235+Q235+S235+V235</f>
        <v>0</v>
      </c>
      <c r="AD235" s="567">
        <f>I235+AB235-AC235</f>
        <v>0</v>
      </c>
      <c r="AE235" s="463">
        <v>0</v>
      </c>
      <c r="AF235" s="40">
        <v>0</v>
      </c>
      <c r="AG235" s="40">
        <v>0</v>
      </c>
      <c r="AH235" s="40">
        <f t="shared" si="291"/>
        <v>0</v>
      </c>
      <c r="AI235" s="167">
        <f t="shared" si="292"/>
        <v>0</v>
      </c>
      <c r="AJ235" s="158">
        <v>0</v>
      </c>
      <c r="AK235" s="40">
        <v>0</v>
      </c>
      <c r="AL235" s="533">
        <v>0</v>
      </c>
      <c r="AN235" s="217">
        <f>AD235+'[1]PPTO AL 31 DE JULIO  2016'!Z237</f>
        <v>0</v>
      </c>
      <c r="AO235" s="217">
        <f>AE235+'[1]PPTO AL 31 DE JULIO  2016'!AA237</f>
        <v>0</v>
      </c>
      <c r="AP235" s="217">
        <f>AF235+'[1]PPTO AL 31 DE JULIO  2016'!AB237</f>
        <v>0</v>
      </c>
      <c r="AQ235" s="224">
        <f>AI235+'[1]PPTO AL 31 DE JULIO  2016'!AC237</f>
        <v>0</v>
      </c>
      <c r="AR235" s="226" t="e">
        <f t="shared" si="260"/>
        <v>#DIV/0!</v>
      </c>
      <c r="AS235" s="226" t="e">
        <f t="shared" si="261"/>
        <v>#DIV/0!</v>
      </c>
      <c r="AT235" s="523"/>
      <c r="AU235" s="483"/>
      <c r="AV235" s="486">
        <f t="shared" si="262"/>
        <v>0</v>
      </c>
      <c r="AW235" s="486">
        <f t="shared" si="263"/>
        <v>0</v>
      </c>
    </row>
    <row r="236" spans="1:49" s="4" customFormat="1" ht="15.6" hidden="1" x14ac:dyDescent="0.55000000000000004">
      <c r="A236" s="566" t="s">
        <v>704</v>
      </c>
      <c r="B236" s="459" t="s">
        <v>234</v>
      </c>
      <c r="C236" s="568">
        <v>0</v>
      </c>
      <c r="D236" s="460">
        <v>0</v>
      </c>
      <c r="E236" s="5"/>
      <c r="F236" s="5"/>
      <c r="G236" s="5"/>
      <c r="H236" s="5"/>
      <c r="I236" s="38">
        <f t="shared" si="270"/>
        <v>0</v>
      </c>
      <c r="J236" s="548">
        <v>0</v>
      </c>
      <c r="K236" s="19">
        <v>0</v>
      </c>
      <c r="L236" s="14">
        <v>0</v>
      </c>
      <c r="M236" s="15">
        <v>0</v>
      </c>
      <c r="N236" s="18">
        <v>0</v>
      </c>
      <c r="O236" s="19">
        <v>0</v>
      </c>
      <c r="P236" s="14">
        <v>0</v>
      </c>
      <c r="Q236" s="15">
        <v>0</v>
      </c>
      <c r="R236" s="18">
        <v>0</v>
      </c>
      <c r="S236" s="19">
        <v>0</v>
      </c>
      <c r="T236" s="14">
        <v>0</v>
      </c>
      <c r="U236" s="15">
        <v>0</v>
      </c>
      <c r="V236" s="18">
        <v>0</v>
      </c>
      <c r="W236" s="19">
        <v>0</v>
      </c>
      <c r="X236" s="14">
        <v>0</v>
      </c>
      <c r="Y236" s="15">
        <v>0</v>
      </c>
      <c r="Z236" s="18">
        <v>0</v>
      </c>
      <c r="AA236" s="19">
        <v>0</v>
      </c>
      <c r="AB236" s="35">
        <f t="shared" ref="AB236" si="305">J236+L236+N236+P236+R236+T236+V236+X236+Z236</f>
        <v>0</v>
      </c>
      <c r="AC236" s="699">
        <f t="shared" ref="AC236" si="306">K236+M236+O236+Q236+S236+U236+W236+Y236+AA236</f>
        <v>0</v>
      </c>
      <c r="AD236" s="567">
        <f>I236+AB236-AC236</f>
        <v>0</v>
      </c>
      <c r="AE236" s="463">
        <f>IFERROR(+VLOOKUP(A236,'Base de Datos'!$A$1:$G$96,7,0),0)</f>
        <v>0</v>
      </c>
      <c r="AF236" s="40">
        <f>IFERROR(+VLOOKUP(A236,'Base de Datos'!$A$1:$G$96,6,0),0)</f>
        <v>0</v>
      </c>
      <c r="AG236" s="40">
        <f>IFERROR(+VLOOKUP(A236,'Base de Datos'!$A$1:$H$96,8,0),0)</f>
        <v>0</v>
      </c>
      <c r="AH236" s="40">
        <f t="shared" si="291"/>
        <v>0</v>
      </c>
      <c r="AI236" s="167">
        <f t="shared" si="292"/>
        <v>0</v>
      </c>
      <c r="AJ236" s="158">
        <v>0</v>
      </c>
      <c r="AK236" s="40">
        <f>IFERROR(+VLOOKUP(A236,'Base de Datos'!$A$1:$M$96,10,0),0)</f>
        <v>0</v>
      </c>
      <c r="AL236" s="533">
        <v>0</v>
      </c>
      <c r="AN236" s="217">
        <f>AD236+'[1]PPTO AL 31 DE JULIO  2016'!Z238</f>
        <v>0</v>
      </c>
      <c r="AO236" s="217">
        <f>AE236+'[1]PPTO AL 31 DE JULIO  2016'!AA238</f>
        <v>0</v>
      </c>
      <c r="AP236" s="217">
        <f>AF236+'[1]PPTO AL 31 DE JULIO  2016'!AB238</f>
        <v>0</v>
      </c>
      <c r="AQ236" s="224">
        <f>AI236+'[1]PPTO AL 31 DE JULIO  2016'!AC238</f>
        <v>0</v>
      </c>
      <c r="AR236" s="226" t="e">
        <f t="shared" si="260"/>
        <v>#DIV/0!</v>
      </c>
      <c r="AS236" s="226" t="e">
        <f t="shared" si="261"/>
        <v>#DIV/0!</v>
      </c>
      <c r="AT236" s="523"/>
      <c r="AU236" s="483"/>
      <c r="AV236" s="486">
        <f t="shared" si="262"/>
        <v>0</v>
      </c>
      <c r="AW236" s="486">
        <f t="shared" si="263"/>
        <v>0</v>
      </c>
    </row>
    <row r="237" spans="1:49" s="23" customFormat="1" ht="16.8" x14ac:dyDescent="0.55000000000000004">
      <c r="A237" s="384">
        <v>603</v>
      </c>
      <c r="B237" s="385" t="s">
        <v>235</v>
      </c>
      <c r="C237" s="386">
        <f>SUM(C238:C243)</f>
        <v>33800000</v>
      </c>
      <c r="D237" s="386">
        <f>SUM(D238:D243)</f>
        <v>0</v>
      </c>
      <c r="E237" s="395">
        <f>SUM(E238:E243)</f>
        <v>0</v>
      </c>
      <c r="F237" s="395"/>
      <c r="G237" s="395"/>
      <c r="H237" s="395">
        <f>SUM(H238:H243)</f>
        <v>0</v>
      </c>
      <c r="I237" s="393">
        <f t="shared" si="270"/>
        <v>33800000</v>
      </c>
      <c r="J237" s="388">
        <f>SUM(J238:J243)</f>
        <v>0</v>
      </c>
      <c r="K237" s="389">
        <f t="shared" ref="K237:W237" si="307">SUM(K238:K243)</f>
        <v>0</v>
      </c>
      <c r="L237" s="390">
        <f t="shared" si="307"/>
        <v>0</v>
      </c>
      <c r="M237" s="391">
        <f t="shared" si="307"/>
        <v>0</v>
      </c>
      <c r="N237" s="390">
        <f t="shared" si="307"/>
        <v>0</v>
      </c>
      <c r="O237" s="391">
        <f t="shared" si="307"/>
        <v>0</v>
      </c>
      <c r="P237" s="390">
        <f t="shared" si="307"/>
        <v>0</v>
      </c>
      <c r="Q237" s="391">
        <f t="shared" si="307"/>
        <v>0</v>
      </c>
      <c r="R237" s="390">
        <f t="shared" si="307"/>
        <v>0</v>
      </c>
      <c r="S237" s="391">
        <f t="shared" si="307"/>
        <v>0</v>
      </c>
      <c r="T237" s="390">
        <f>SUM(T238:T243)</f>
        <v>0</v>
      </c>
      <c r="U237" s="391">
        <f>SUM(U238:U243)</f>
        <v>0</v>
      </c>
      <c r="V237" s="390">
        <f t="shared" si="307"/>
        <v>0</v>
      </c>
      <c r="W237" s="391">
        <f t="shared" si="307"/>
        <v>0</v>
      </c>
      <c r="X237" s="390">
        <f t="shared" ref="X237:AA237" si="308">SUM(X238:X243)</f>
        <v>0</v>
      </c>
      <c r="Y237" s="391">
        <f t="shared" si="308"/>
        <v>0</v>
      </c>
      <c r="Z237" s="390">
        <f t="shared" si="308"/>
        <v>0</v>
      </c>
      <c r="AA237" s="391">
        <f t="shared" si="308"/>
        <v>0</v>
      </c>
      <c r="AB237" s="392">
        <f t="shared" ref="AB237:AI237" si="309">SUM(AB238:AB243)</f>
        <v>0</v>
      </c>
      <c r="AC237" s="386">
        <f>SUM(AC238:AC243)</f>
        <v>0</v>
      </c>
      <c r="AD237" s="393">
        <f t="shared" si="309"/>
        <v>33800000</v>
      </c>
      <c r="AE237" s="458">
        <f t="shared" si="309"/>
        <v>352930</v>
      </c>
      <c r="AF237" s="393">
        <f t="shared" si="309"/>
        <v>5000000</v>
      </c>
      <c r="AG237" s="393">
        <f t="shared" ref="AG237" si="310">SUM(AG238:AG243)</f>
        <v>0</v>
      </c>
      <c r="AH237" s="393">
        <f>+AI237+AG237</f>
        <v>28447070</v>
      </c>
      <c r="AI237" s="393">
        <f t="shared" si="309"/>
        <v>28447070</v>
      </c>
      <c r="AJ237" s="403">
        <f>(AD237-AI237)/AD237</f>
        <v>0.15837071005917161</v>
      </c>
      <c r="AK237" s="393">
        <f t="shared" ref="AK237" si="311">SUM(AK238:AK243)</f>
        <v>13447070</v>
      </c>
      <c r="AL237" s="533">
        <f t="shared" ref="AL237:AL248" si="312">AE237/AD237</f>
        <v>1.044171597633136E-2</v>
      </c>
      <c r="AN237" s="217">
        <f>AD237+'[1]PPTO AL 31 DE JULIO  2016'!Z239</f>
        <v>33800000</v>
      </c>
      <c r="AO237" s="217">
        <f>AE237+'[1]PPTO AL 31 DE JULIO  2016'!AA239</f>
        <v>352930</v>
      </c>
      <c r="AP237" s="217">
        <f>AF237+'[1]PPTO AL 31 DE JULIO  2016'!AB239</f>
        <v>5000000</v>
      </c>
      <c r="AQ237" s="224">
        <f>AI237+'[1]PPTO AL 31 DE JULIO  2016'!AC239</f>
        <v>28447070</v>
      </c>
      <c r="AR237" s="226">
        <f t="shared" si="260"/>
        <v>1.044171597633136E-2</v>
      </c>
      <c r="AS237" s="226">
        <f t="shared" si="261"/>
        <v>0.15837071005917161</v>
      </c>
      <c r="AT237" s="523"/>
      <c r="AU237" s="483">
        <v>19026142</v>
      </c>
      <c r="AV237" s="486">
        <f t="shared" si="262"/>
        <v>9420928</v>
      </c>
      <c r="AW237" s="486"/>
    </row>
    <row r="238" spans="1:49" s="4" customFormat="1" ht="15.6" x14ac:dyDescent="0.55000000000000004">
      <c r="A238" s="566" t="s">
        <v>558</v>
      </c>
      <c r="B238" s="459" t="s">
        <v>236</v>
      </c>
      <c r="C238" s="568">
        <v>20000000</v>
      </c>
      <c r="D238" s="460">
        <v>0</v>
      </c>
      <c r="E238" s="5"/>
      <c r="F238" s="5"/>
      <c r="G238" s="5"/>
      <c r="H238" s="5"/>
      <c r="I238" s="38">
        <f t="shared" si="270"/>
        <v>20000000</v>
      </c>
      <c r="J238" s="548">
        <v>0</v>
      </c>
      <c r="K238" s="19">
        <v>0</v>
      </c>
      <c r="L238" s="14">
        <v>0</v>
      </c>
      <c r="M238" s="15">
        <v>0</v>
      </c>
      <c r="N238" s="18">
        <v>0</v>
      </c>
      <c r="O238" s="19">
        <v>0</v>
      </c>
      <c r="P238" s="14">
        <v>0</v>
      </c>
      <c r="Q238" s="15">
        <v>0</v>
      </c>
      <c r="R238" s="18"/>
      <c r="S238" s="19"/>
      <c r="T238" s="14"/>
      <c r="U238" s="15">
        <v>0</v>
      </c>
      <c r="V238" s="18">
        <v>0</v>
      </c>
      <c r="W238" s="19">
        <v>0</v>
      </c>
      <c r="X238" s="14"/>
      <c r="Y238" s="15">
        <v>0</v>
      </c>
      <c r="Z238" s="18">
        <v>0</v>
      </c>
      <c r="AA238" s="19">
        <v>0</v>
      </c>
      <c r="AB238" s="35">
        <f t="shared" ref="AB238:AB243" si="313">J238+L238+N238+P238+R238+T238+V238+X238+Z238</f>
        <v>0</v>
      </c>
      <c r="AC238" s="484">
        <f t="shared" ref="AC238:AC243" si="314">K238+M238+O238+Q238+S238+U238+W238+Y238+AA238</f>
        <v>0</v>
      </c>
      <c r="AD238" s="567">
        <f t="shared" ref="AD238:AD243" si="315">C238+AB238-AC238</f>
        <v>20000000</v>
      </c>
      <c r="AE238" s="463">
        <f>IFERROR(+VLOOKUP(A238,'Base de Datos'!$A$1:$G$96,7,0),0)</f>
        <v>0</v>
      </c>
      <c r="AF238" s="40">
        <f>IFERROR(+VLOOKUP(A238,'Base de Datos'!$A$1:$G$96,6,0),0)</f>
        <v>5000000</v>
      </c>
      <c r="AG238" s="40">
        <f>IFERROR(+VLOOKUP(A238,'Base de Datos'!$A$1:$H$96,8,0),0)</f>
        <v>0</v>
      </c>
      <c r="AH238" s="40">
        <f>+AI238+AG238</f>
        <v>15000000</v>
      </c>
      <c r="AI238" s="167">
        <f>AD238-AE238-AF238</f>
        <v>15000000</v>
      </c>
      <c r="AJ238" s="158">
        <f t="shared" ref="AJ238:AJ243" si="316">IFERROR(((AD238-AI238)/AD238),0)</f>
        <v>0.25</v>
      </c>
      <c r="AK238" s="40">
        <f>IFERROR(+VLOOKUP(A238,'Base de Datos'!$A$1:$M$96,10,0),0)</f>
        <v>0</v>
      </c>
      <c r="AL238" s="533">
        <f t="shared" ref="AL238:AL242" si="317">IFERROR(+(AE238/AD238),0)</f>
        <v>0</v>
      </c>
      <c r="AN238" s="217">
        <f>AD238+'[1]PPTO AL 31 DE JULIO  2016'!Z240</f>
        <v>20000000</v>
      </c>
      <c r="AO238" s="217">
        <f>AE238+'[1]PPTO AL 31 DE JULIO  2016'!AA240</f>
        <v>0</v>
      </c>
      <c r="AP238" s="217">
        <f>AF238+'[1]PPTO AL 31 DE JULIO  2016'!AB240</f>
        <v>5000000</v>
      </c>
      <c r="AQ238" s="224">
        <f>AI238+'[1]PPTO AL 31 DE JULIO  2016'!AC240</f>
        <v>15000000</v>
      </c>
      <c r="AR238" s="226">
        <f t="shared" si="260"/>
        <v>0</v>
      </c>
      <c r="AS238" s="226">
        <f t="shared" si="261"/>
        <v>0.25</v>
      </c>
      <c r="AT238" s="523"/>
      <c r="AU238" s="483">
        <v>8600000</v>
      </c>
      <c r="AV238" s="486">
        <f t="shared" si="262"/>
        <v>6400000</v>
      </c>
      <c r="AW238" s="486">
        <f t="shared" si="263"/>
        <v>6400000</v>
      </c>
    </row>
    <row r="239" spans="1:49" s="4" customFormat="1" ht="15.6" hidden="1" x14ac:dyDescent="0.55000000000000004">
      <c r="A239" s="566">
        <v>60302</v>
      </c>
      <c r="B239" s="459" t="s">
        <v>237</v>
      </c>
      <c r="C239" s="568">
        <v>0</v>
      </c>
      <c r="D239" s="460">
        <v>0</v>
      </c>
      <c r="E239" s="5"/>
      <c r="F239" s="5"/>
      <c r="G239" s="5"/>
      <c r="H239" s="5"/>
      <c r="I239" s="38">
        <f t="shared" si="270"/>
        <v>0</v>
      </c>
      <c r="J239" s="548">
        <v>0</v>
      </c>
      <c r="K239" s="19">
        <v>0</v>
      </c>
      <c r="L239" s="14">
        <v>0</v>
      </c>
      <c r="M239" s="15">
        <v>0</v>
      </c>
      <c r="N239" s="18">
        <v>0</v>
      </c>
      <c r="O239" s="19">
        <v>0</v>
      </c>
      <c r="P239" s="14">
        <v>0</v>
      </c>
      <c r="Q239" s="15">
        <v>0</v>
      </c>
      <c r="R239" s="18">
        <v>0</v>
      </c>
      <c r="S239" s="19">
        <v>0</v>
      </c>
      <c r="T239" s="14">
        <v>0</v>
      </c>
      <c r="U239" s="15">
        <v>0</v>
      </c>
      <c r="V239" s="18">
        <v>0</v>
      </c>
      <c r="W239" s="19">
        <v>0</v>
      </c>
      <c r="X239" s="14">
        <v>0</v>
      </c>
      <c r="Y239" s="15">
        <v>0</v>
      </c>
      <c r="Z239" s="18">
        <v>0</v>
      </c>
      <c r="AA239" s="19">
        <v>0</v>
      </c>
      <c r="AB239" s="35">
        <f t="shared" si="313"/>
        <v>0</v>
      </c>
      <c r="AC239" s="484">
        <f t="shared" si="314"/>
        <v>0</v>
      </c>
      <c r="AD239" s="567">
        <f t="shared" si="315"/>
        <v>0</v>
      </c>
      <c r="AE239" s="463">
        <v>0</v>
      </c>
      <c r="AF239" s="40">
        <f>IFERROR(+VLOOKUP(A239,'Base de Datos'!$A$1:$G$96,6,0),0)</f>
        <v>0</v>
      </c>
      <c r="AG239" s="40">
        <f>IFERROR(+VLOOKUP(A239,'Base de Datos'!$A$1:$H$90,8,0),0)</f>
        <v>0</v>
      </c>
      <c r="AH239" s="40">
        <f t="shared" si="291"/>
        <v>0</v>
      </c>
      <c r="AI239" s="167">
        <f t="shared" si="292"/>
        <v>0</v>
      </c>
      <c r="AJ239" s="158">
        <f t="shared" si="316"/>
        <v>0</v>
      </c>
      <c r="AK239" s="40">
        <f>IFERROR(+VLOOKUP(A239,'Base de Datos'!$A$1:$M$96,10,0),0)</f>
        <v>0</v>
      </c>
      <c r="AL239" s="533">
        <f t="shared" si="317"/>
        <v>0</v>
      </c>
      <c r="AN239" s="217">
        <f>AD239+'[1]PPTO AL 31 DE JULIO  2016'!Z241</f>
        <v>24500000</v>
      </c>
      <c r="AO239" s="217">
        <f>AE239+'[1]PPTO AL 31 DE JULIO  2016'!AA241</f>
        <v>1238816.1099999999</v>
      </c>
      <c r="AP239" s="217">
        <f>AF239+'[1]PPTO AL 31 DE JULIO  2016'!AB241</f>
        <v>365353</v>
      </c>
      <c r="AQ239" s="224">
        <f>AI239+'[1]PPTO AL 31 DE JULIO  2016'!AC241</f>
        <v>22895830.890000001</v>
      </c>
      <c r="AR239" s="226">
        <f t="shared" si="260"/>
        <v>5.0563922857142854E-2</v>
      </c>
      <c r="AS239" s="226">
        <f t="shared" si="261"/>
        <v>6.5476290204081633E-2</v>
      </c>
      <c r="AT239" s="523"/>
      <c r="AU239" s="483"/>
      <c r="AV239" s="486">
        <f t="shared" si="262"/>
        <v>0</v>
      </c>
      <c r="AW239" s="486">
        <f t="shared" si="263"/>
        <v>0</v>
      </c>
    </row>
    <row r="240" spans="1:49" s="4" customFormat="1" ht="15.6" hidden="1" x14ac:dyDescent="0.55000000000000004">
      <c r="A240" s="566">
        <v>60303</v>
      </c>
      <c r="B240" s="459" t="s">
        <v>238</v>
      </c>
      <c r="C240" s="568">
        <v>0</v>
      </c>
      <c r="D240" s="460">
        <v>0</v>
      </c>
      <c r="E240" s="5"/>
      <c r="F240" s="5"/>
      <c r="G240" s="5"/>
      <c r="H240" s="5"/>
      <c r="I240" s="38">
        <f t="shared" si="270"/>
        <v>0</v>
      </c>
      <c r="J240" s="548">
        <v>0</v>
      </c>
      <c r="K240" s="19">
        <v>0</v>
      </c>
      <c r="L240" s="14">
        <v>0</v>
      </c>
      <c r="M240" s="15">
        <v>0</v>
      </c>
      <c r="N240" s="18">
        <v>0</v>
      </c>
      <c r="O240" s="19">
        <v>0</v>
      </c>
      <c r="P240" s="14">
        <v>0</v>
      </c>
      <c r="Q240" s="15">
        <v>0</v>
      </c>
      <c r="R240" s="18">
        <v>0</v>
      </c>
      <c r="S240" s="19">
        <v>0</v>
      </c>
      <c r="T240" s="14">
        <v>0</v>
      </c>
      <c r="U240" s="15">
        <v>0</v>
      </c>
      <c r="V240" s="18">
        <v>0</v>
      </c>
      <c r="W240" s="19">
        <v>0</v>
      </c>
      <c r="X240" s="14">
        <v>0</v>
      </c>
      <c r="Y240" s="15">
        <v>0</v>
      </c>
      <c r="Z240" s="18">
        <v>0</v>
      </c>
      <c r="AA240" s="19">
        <v>0</v>
      </c>
      <c r="AB240" s="35">
        <f t="shared" si="313"/>
        <v>0</v>
      </c>
      <c r="AC240" s="484">
        <f t="shared" si="314"/>
        <v>0</v>
      </c>
      <c r="AD240" s="567">
        <f t="shared" si="315"/>
        <v>0</v>
      </c>
      <c r="AE240" s="463">
        <v>0</v>
      </c>
      <c r="AF240" s="40">
        <f>IFERROR(+VLOOKUP(A240,'Base de Datos'!$A$1:$G$96,6,0),0)</f>
        <v>0</v>
      </c>
      <c r="AG240" s="40">
        <f>IFERROR(+VLOOKUP(A240,'Base de Datos'!$A$1:$H$90,8,0),0)</f>
        <v>0</v>
      </c>
      <c r="AH240" s="40">
        <f t="shared" si="291"/>
        <v>0</v>
      </c>
      <c r="AI240" s="167">
        <f t="shared" si="292"/>
        <v>0</v>
      </c>
      <c r="AJ240" s="158">
        <f t="shared" si="316"/>
        <v>0</v>
      </c>
      <c r="AK240" s="40">
        <f>IFERROR(+VLOOKUP(A240,'Base de Datos'!$A$1:$M$96,10,0),0)</f>
        <v>0</v>
      </c>
      <c r="AL240" s="533">
        <f t="shared" si="317"/>
        <v>0</v>
      </c>
      <c r="AN240" s="217">
        <f>AD240+'[1]PPTO AL 31 DE JULIO  2016'!Z242</f>
        <v>15000000</v>
      </c>
      <c r="AO240" s="217">
        <f>AE240+'[1]PPTO AL 31 DE JULIO  2016'!AA242</f>
        <v>596678.11</v>
      </c>
      <c r="AP240" s="217">
        <f>AF240+'[1]PPTO AL 31 DE JULIO  2016'!AB242</f>
        <v>365353</v>
      </c>
      <c r="AQ240" s="224">
        <f>AI240+'[1]PPTO AL 31 DE JULIO  2016'!AC242</f>
        <v>14037968.890000001</v>
      </c>
      <c r="AR240" s="226">
        <f t="shared" si="260"/>
        <v>3.9778540666666667E-2</v>
      </c>
      <c r="AS240" s="226">
        <f t="shared" si="261"/>
        <v>6.4135407333333339E-2</v>
      </c>
      <c r="AT240" s="523"/>
      <c r="AU240" s="483"/>
      <c r="AV240" s="486">
        <f t="shared" si="262"/>
        <v>0</v>
      </c>
      <c r="AW240" s="486">
        <f t="shared" si="263"/>
        <v>0</v>
      </c>
    </row>
    <row r="241" spans="1:49" s="4" customFormat="1" ht="15.6" hidden="1" x14ac:dyDescent="0.55000000000000004">
      <c r="A241" s="566">
        <v>60304</v>
      </c>
      <c r="B241" s="459" t="s">
        <v>239</v>
      </c>
      <c r="C241" s="568">
        <v>0</v>
      </c>
      <c r="D241" s="460">
        <v>0</v>
      </c>
      <c r="E241" s="5"/>
      <c r="F241" s="5"/>
      <c r="G241" s="5"/>
      <c r="H241" s="5"/>
      <c r="I241" s="38">
        <f t="shared" si="270"/>
        <v>0</v>
      </c>
      <c r="J241" s="548">
        <v>0</v>
      </c>
      <c r="K241" s="19">
        <v>0</v>
      </c>
      <c r="L241" s="14">
        <v>0</v>
      </c>
      <c r="M241" s="15">
        <v>0</v>
      </c>
      <c r="N241" s="18">
        <v>0</v>
      </c>
      <c r="O241" s="19">
        <v>0</v>
      </c>
      <c r="P241" s="14">
        <v>0</v>
      </c>
      <c r="Q241" s="15">
        <v>0</v>
      </c>
      <c r="R241" s="18">
        <v>0</v>
      </c>
      <c r="S241" s="19">
        <v>0</v>
      </c>
      <c r="T241" s="14">
        <v>0</v>
      </c>
      <c r="U241" s="15">
        <v>0</v>
      </c>
      <c r="V241" s="18">
        <v>0</v>
      </c>
      <c r="W241" s="19">
        <v>0</v>
      </c>
      <c r="X241" s="14">
        <v>0</v>
      </c>
      <c r="Y241" s="15">
        <v>0</v>
      </c>
      <c r="Z241" s="18">
        <v>0</v>
      </c>
      <c r="AA241" s="19">
        <v>0</v>
      </c>
      <c r="AB241" s="35">
        <f t="shared" si="313"/>
        <v>0</v>
      </c>
      <c r="AC241" s="484">
        <f t="shared" si="314"/>
        <v>0</v>
      </c>
      <c r="AD241" s="567">
        <f t="shared" si="315"/>
        <v>0</v>
      </c>
      <c r="AE241" s="463">
        <v>0</v>
      </c>
      <c r="AF241" s="40">
        <f>IFERROR(+VLOOKUP(A241,'Base de Datos'!$A$1:$G$96,6,0),0)</f>
        <v>0</v>
      </c>
      <c r="AG241" s="40">
        <f>IFERROR(+VLOOKUP(A241,'Base de Datos'!$A$1:$H$90,8,0),0)</f>
        <v>0</v>
      </c>
      <c r="AH241" s="40">
        <f t="shared" si="291"/>
        <v>0</v>
      </c>
      <c r="AI241" s="167">
        <f t="shared" si="292"/>
        <v>0</v>
      </c>
      <c r="AJ241" s="158">
        <f t="shared" si="316"/>
        <v>0</v>
      </c>
      <c r="AK241" s="40">
        <f>IFERROR(+VLOOKUP(A241,'Base de Datos'!$A$1:$M$96,10,0),0)</f>
        <v>0</v>
      </c>
      <c r="AL241" s="533">
        <f t="shared" si="317"/>
        <v>0</v>
      </c>
      <c r="AN241" s="217">
        <f>AD241+'[1]PPTO AL 31 DE JULIO  2016'!Z243</f>
        <v>0</v>
      </c>
      <c r="AO241" s="217">
        <f>AE241+'[1]PPTO AL 31 DE JULIO  2016'!AA243</f>
        <v>0</v>
      </c>
      <c r="AP241" s="217">
        <f>AF241+'[1]PPTO AL 31 DE JULIO  2016'!AB243</f>
        <v>0</v>
      </c>
      <c r="AQ241" s="224">
        <f>AI241+'[1]PPTO AL 31 DE JULIO  2016'!AC243</f>
        <v>0</v>
      </c>
      <c r="AR241" s="226" t="e">
        <f t="shared" si="260"/>
        <v>#DIV/0!</v>
      </c>
      <c r="AS241" s="226" t="e">
        <f t="shared" si="261"/>
        <v>#DIV/0!</v>
      </c>
      <c r="AT241" s="523"/>
      <c r="AU241" s="483"/>
      <c r="AV241" s="486">
        <f t="shared" si="262"/>
        <v>0</v>
      </c>
      <c r="AW241" s="486">
        <f t="shared" si="263"/>
        <v>0</v>
      </c>
    </row>
    <row r="242" spans="1:49" s="4" customFormat="1" ht="15.6" hidden="1" x14ac:dyDescent="0.55000000000000004">
      <c r="A242" s="566">
        <v>60305</v>
      </c>
      <c r="B242" s="459" t="s">
        <v>240</v>
      </c>
      <c r="C242" s="568">
        <v>0</v>
      </c>
      <c r="D242" s="460">
        <v>0</v>
      </c>
      <c r="E242" s="5"/>
      <c r="F242" s="5"/>
      <c r="G242" s="5"/>
      <c r="H242" s="5"/>
      <c r="I242" s="38">
        <f t="shared" si="270"/>
        <v>0</v>
      </c>
      <c r="J242" s="548">
        <v>0</v>
      </c>
      <c r="K242" s="19">
        <v>0</v>
      </c>
      <c r="L242" s="14">
        <v>0</v>
      </c>
      <c r="M242" s="15">
        <v>0</v>
      </c>
      <c r="N242" s="18">
        <v>0</v>
      </c>
      <c r="O242" s="19">
        <v>0</v>
      </c>
      <c r="P242" s="14">
        <v>0</v>
      </c>
      <c r="Q242" s="15">
        <v>0</v>
      </c>
      <c r="R242" s="18">
        <v>0</v>
      </c>
      <c r="S242" s="19">
        <v>0</v>
      </c>
      <c r="T242" s="14">
        <v>0</v>
      </c>
      <c r="U242" s="15">
        <v>0</v>
      </c>
      <c r="V242" s="18">
        <v>0</v>
      </c>
      <c r="W242" s="19">
        <v>0</v>
      </c>
      <c r="X242" s="14">
        <v>0</v>
      </c>
      <c r="Y242" s="15">
        <v>0</v>
      </c>
      <c r="Z242" s="18">
        <v>0</v>
      </c>
      <c r="AA242" s="19">
        <v>0</v>
      </c>
      <c r="AB242" s="35">
        <f t="shared" si="313"/>
        <v>0</v>
      </c>
      <c r="AC242" s="484">
        <f t="shared" si="314"/>
        <v>0</v>
      </c>
      <c r="AD242" s="567">
        <f t="shared" si="315"/>
        <v>0</v>
      </c>
      <c r="AE242" s="463">
        <v>0</v>
      </c>
      <c r="AF242" s="40">
        <f>IFERROR(+VLOOKUP(A242,'Base de Datos'!$A$1:$G$96,6,0),0)</f>
        <v>0</v>
      </c>
      <c r="AG242" s="40">
        <f>IFERROR(+VLOOKUP(A242,'Base de Datos'!$A$1:$H$90,8,0),0)</f>
        <v>0</v>
      </c>
      <c r="AH242" s="40">
        <f t="shared" si="291"/>
        <v>0</v>
      </c>
      <c r="AI242" s="167">
        <f t="shared" si="292"/>
        <v>0</v>
      </c>
      <c r="AJ242" s="158">
        <f t="shared" si="316"/>
        <v>0</v>
      </c>
      <c r="AK242" s="40">
        <f>IFERROR(+VLOOKUP(A242,'Base de Datos'!$A$1:$M$96,10,0),0)</f>
        <v>0</v>
      </c>
      <c r="AL242" s="533">
        <f t="shared" si="317"/>
        <v>0</v>
      </c>
      <c r="AN242" s="217">
        <f>AD242+'[1]PPTO AL 31 DE JULIO  2016'!Z244</f>
        <v>0</v>
      </c>
      <c r="AO242" s="217">
        <f>AE242+'[1]PPTO AL 31 DE JULIO  2016'!AA244</f>
        <v>0</v>
      </c>
      <c r="AP242" s="217">
        <f>AF242+'[1]PPTO AL 31 DE JULIO  2016'!AB244</f>
        <v>0</v>
      </c>
      <c r="AQ242" s="224">
        <f>AI242+'[1]PPTO AL 31 DE JULIO  2016'!AC244</f>
        <v>0</v>
      </c>
      <c r="AR242" s="226" t="e">
        <f t="shared" si="260"/>
        <v>#DIV/0!</v>
      </c>
      <c r="AS242" s="226" t="e">
        <f t="shared" si="261"/>
        <v>#DIV/0!</v>
      </c>
      <c r="AT242" s="523"/>
      <c r="AU242" s="483"/>
      <c r="AV242" s="486">
        <f t="shared" si="262"/>
        <v>0</v>
      </c>
      <c r="AW242" s="486">
        <f t="shared" si="263"/>
        <v>0</v>
      </c>
    </row>
    <row r="243" spans="1:49" s="4" customFormat="1" ht="15.6" x14ac:dyDescent="0.55000000000000004">
      <c r="A243" s="566" t="s">
        <v>559</v>
      </c>
      <c r="B243" s="459" t="s">
        <v>241</v>
      </c>
      <c r="C243" s="568">
        <v>13800000</v>
      </c>
      <c r="D243" s="460">
        <v>0</v>
      </c>
      <c r="E243" s="5"/>
      <c r="F243" s="5"/>
      <c r="G243" s="5"/>
      <c r="H243" s="5"/>
      <c r="I243" s="38">
        <f t="shared" si="270"/>
        <v>13800000</v>
      </c>
      <c r="J243" s="548">
        <v>0</v>
      </c>
      <c r="K243" s="19">
        <v>0</v>
      </c>
      <c r="L243" s="14">
        <v>0</v>
      </c>
      <c r="M243" s="15">
        <v>0</v>
      </c>
      <c r="N243" s="18">
        <v>0</v>
      </c>
      <c r="O243" s="19">
        <v>0</v>
      </c>
      <c r="P243" s="14"/>
      <c r="Q243" s="15">
        <v>0</v>
      </c>
      <c r="R243" s="18">
        <v>0</v>
      </c>
      <c r="S243" s="19">
        <v>0</v>
      </c>
      <c r="T243" s="14">
        <v>0</v>
      </c>
      <c r="U243" s="15">
        <v>0</v>
      </c>
      <c r="V243" s="18">
        <v>0</v>
      </c>
      <c r="W243" s="19">
        <v>0</v>
      </c>
      <c r="X243" s="14"/>
      <c r="Y243" s="15">
        <v>0</v>
      </c>
      <c r="Z243" s="18">
        <v>0</v>
      </c>
      <c r="AA243" s="19">
        <v>0</v>
      </c>
      <c r="AB243" s="35">
        <f t="shared" si="313"/>
        <v>0</v>
      </c>
      <c r="AC243" s="484">
        <f t="shared" si="314"/>
        <v>0</v>
      </c>
      <c r="AD243" s="567">
        <f t="shared" si="315"/>
        <v>13800000</v>
      </c>
      <c r="AE243" s="463">
        <f>IFERROR(+VLOOKUP(A243,'Base de Datos'!$A$1:$G$96,7,0),0)</f>
        <v>352930</v>
      </c>
      <c r="AF243" s="40">
        <f>IFERROR(+VLOOKUP(A243,'Base de Datos'!$A$1:$G$96,6,0),0)</f>
        <v>0</v>
      </c>
      <c r="AG243" s="40">
        <f>IFERROR(+VLOOKUP(A243,'Base de Datos'!$A$1:$H$96,8,0),0)</f>
        <v>0</v>
      </c>
      <c r="AH243" s="40">
        <f>+AI243+AG243</f>
        <v>13447070</v>
      </c>
      <c r="AI243" s="167">
        <f t="shared" si="292"/>
        <v>13447070</v>
      </c>
      <c r="AJ243" s="158">
        <f t="shared" si="316"/>
        <v>2.5574637681159421E-2</v>
      </c>
      <c r="AK243" s="40">
        <f>IFERROR(+VLOOKUP(A243,'Base de Datos'!$A$1:$M$96,10,0),0)</f>
        <v>13447070</v>
      </c>
      <c r="AL243" s="533">
        <f>IFERROR(+(AE243/AD243),0)</f>
        <v>2.5574637681159421E-2</v>
      </c>
      <c r="AN243" s="217">
        <f>AD243+'[1]PPTO AL 31 DE JULIO  2016'!Z245</f>
        <v>13800000</v>
      </c>
      <c r="AO243" s="217">
        <f>AE243+'[1]PPTO AL 31 DE JULIO  2016'!AA245</f>
        <v>352930</v>
      </c>
      <c r="AP243" s="217">
        <f>AF243+'[1]PPTO AL 31 DE JULIO  2016'!AB245</f>
        <v>0</v>
      </c>
      <c r="AQ243" s="224">
        <f>AI243+'[1]PPTO AL 31 DE JULIO  2016'!AC245</f>
        <v>13447070</v>
      </c>
      <c r="AR243" s="226">
        <f t="shared" si="260"/>
        <v>2.5574637681159421E-2</v>
      </c>
      <c r="AS243" s="226">
        <f t="shared" si="261"/>
        <v>2.5574637681159421E-2</v>
      </c>
      <c r="AT243" s="523"/>
      <c r="AU243" s="483">
        <v>10426142</v>
      </c>
      <c r="AV243" s="486">
        <f t="shared" si="262"/>
        <v>3020928</v>
      </c>
      <c r="AW243" s="486">
        <f t="shared" si="263"/>
        <v>3020928</v>
      </c>
    </row>
    <row r="244" spans="1:49" s="23" customFormat="1" ht="24" hidden="1" x14ac:dyDescent="0.55000000000000004">
      <c r="A244" s="384">
        <v>604</v>
      </c>
      <c r="B244" s="385" t="s">
        <v>242</v>
      </c>
      <c r="C244" s="386">
        <f>SUM(C245:C248)</f>
        <v>0</v>
      </c>
      <c r="D244" s="386">
        <f>SUM(D245:D248)</f>
        <v>0</v>
      </c>
      <c r="E244" s="395">
        <f>SUM(E245:E248)</f>
        <v>0</v>
      </c>
      <c r="F244" s="395"/>
      <c r="G244" s="395"/>
      <c r="H244" s="395">
        <f>SUM(H245:H248)</f>
        <v>0</v>
      </c>
      <c r="I244" s="393">
        <f t="shared" si="270"/>
        <v>0</v>
      </c>
      <c r="J244" s="388">
        <f>SUM(J245:J248)</f>
        <v>0</v>
      </c>
      <c r="K244" s="389">
        <f t="shared" ref="K244:W244" si="318">SUM(K245:K248)</f>
        <v>0</v>
      </c>
      <c r="L244" s="390">
        <f t="shared" si="318"/>
        <v>0</v>
      </c>
      <c r="M244" s="391">
        <f t="shared" si="318"/>
        <v>0</v>
      </c>
      <c r="N244" s="390">
        <f t="shared" si="318"/>
        <v>0</v>
      </c>
      <c r="O244" s="391">
        <f t="shared" si="318"/>
        <v>0</v>
      </c>
      <c r="P244" s="390">
        <f t="shared" si="318"/>
        <v>0</v>
      </c>
      <c r="Q244" s="391">
        <f t="shared" si="318"/>
        <v>0</v>
      </c>
      <c r="R244" s="390">
        <f t="shared" si="318"/>
        <v>0</v>
      </c>
      <c r="S244" s="391">
        <f t="shared" si="318"/>
        <v>0</v>
      </c>
      <c r="T244" s="390">
        <f>SUM(T245:T248)</f>
        <v>0</v>
      </c>
      <c r="U244" s="391">
        <f>SUM(U245:U248)</f>
        <v>0</v>
      </c>
      <c r="V244" s="390">
        <f t="shared" si="318"/>
        <v>0</v>
      </c>
      <c r="W244" s="391">
        <f t="shared" si="318"/>
        <v>0</v>
      </c>
      <c r="X244" s="390">
        <f t="shared" ref="X244:AA244" si="319">SUM(X245:X248)</f>
        <v>0</v>
      </c>
      <c r="Y244" s="391">
        <f t="shared" si="319"/>
        <v>0</v>
      </c>
      <c r="Z244" s="390">
        <f t="shared" si="319"/>
        <v>0</v>
      </c>
      <c r="AA244" s="391">
        <f t="shared" si="319"/>
        <v>0</v>
      </c>
      <c r="AB244" s="392">
        <f>SUM(AB245:AB248)</f>
        <v>0</v>
      </c>
      <c r="AC244" s="386">
        <f>K244+M244+O244+Q244+S244+V244</f>
        <v>0</v>
      </c>
      <c r="AD244" s="393">
        <f>SUM(AD245:AD248)</f>
        <v>0</v>
      </c>
      <c r="AE244" s="458">
        <f>SUM(AE245:AE248)</f>
        <v>0</v>
      </c>
      <c r="AF244" s="393">
        <f>SUM(AF245:AF248)</f>
        <v>0</v>
      </c>
      <c r="AG244" s="393">
        <f>IFERROR(+VLOOKUP(A244,'Base de Datos'!$A$1:$G$75,8,0),0)</f>
        <v>0</v>
      </c>
      <c r="AH244" s="393">
        <f t="shared" si="291"/>
        <v>0</v>
      </c>
      <c r="AI244" s="393">
        <f>SUM(AI245:AI248)</f>
        <v>0</v>
      </c>
      <c r="AJ244" s="396" t="e">
        <f>(AD244-AI244)/AD244</f>
        <v>#DIV/0!</v>
      </c>
      <c r="AK244" s="393">
        <f>SUM(AK245:AK248)</f>
        <v>0</v>
      </c>
      <c r="AL244" s="533" t="e">
        <f t="shared" si="312"/>
        <v>#DIV/0!</v>
      </c>
      <c r="AN244" s="217">
        <f>AD244+'[1]PPTO AL 31 DE JULIO  2016'!Z246</f>
        <v>0</v>
      </c>
      <c r="AO244" s="217">
        <f>AE244+'[1]PPTO AL 31 DE JULIO  2016'!AA246</f>
        <v>0</v>
      </c>
      <c r="AP244" s="217">
        <f>AF244+'[1]PPTO AL 31 DE JULIO  2016'!AB246</f>
        <v>0</v>
      </c>
      <c r="AQ244" s="224">
        <f>AI244+'[1]PPTO AL 31 DE JULIO  2016'!AC246</f>
        <v>0</v>
      </c>
      <c r="AR244" s="226" t="e">
        <f t="shared" si="260"/>
        <v>#DIV/0!</v>
      </c>
      <c r="AS244" s="226" t="e">
        <f t="shared" si="261"/>
        <v>#DIV/0!</v>
      </c>
      <c r="AT244" s="723"/>
      <c r="AU244" s="722"/>
      <c r="AV244" s="486">
        <f t="shared" si="262"/>
        <v>0</v>
      </c>
      <c r="AW244" s="486">
        <f t="shared" si="263"/>
        <v>0</v>
      </c>
    </row>
    <row r="245" spans="1:49" s="4" customFormat="1" ht="15.6" hidden="1" x14ac:dyDescent="0.55000000000000004">
      <c r="A245" s="566">
        <v>60401</v>
      </c>
      <c r="B245" s="459" t="s">
        <v>243</v>
      </c>
      <c r="C245" s="568">
        <v>0</v>
      </c>
      <c r="D245" s="460">
        <v>0</v>
      </c>
      <c r="E245" s="5"/>
      <c r="F245" s="5"/>
      <c r="G245" s="5"/>
      <c r="H245" s="5"/>
      <c r="I245" s="38">
        <f t="shared" si="270"/>
        <v>0</v>
      </c>
      <c r="J245" s="548">
        <v>0</v>
      </c>
      <c r="K245" s="19">
        <v>0</v>
      </c>
      <c r="L245" s="14">
        <v>0</v>
      </c>
      <c r="M245" s="15">
        <v>0</v>
      </c>
      <c r="N245" s="18">
        <v>0</v>
      </c>
      <c r="O245" s="19">
        <v>0</v>
      </c>
      <c r="P245" s="14">
        <v>0</v>
      </c>
      <c r="Q245" s="15">
        <v>0</v>
      </c>
      <c r="R245" s="18">
        <v>0</v>
      </c>
      <c r="S245" s="19">
        <v>0</v>
      </c>
      <c r="T245" s="14">
        <v>0</v>
      </c>
      <c r="U245" s="15">
        <v>0</v>
      </c>
      <c r="V245" s="18">
        <v>0</v>
      </c>
      <c r="W245" s="19">
        <v>0</v>
      </c>
      <c r="X245" s="14">
        <v>0</v>
      </c>
      <c r="Y245" s="15">
        <v>0</v>
      </c>
      <c r="Z245" s="18">
        <v>0</v>
      </c>
      <c r="AA245" s="19">
        <v>0</v>
      </c>
      <c r="AB245" s="35">
        <f>J245+L245+N245+P245+R245+W245</f>
        <v>0</v>
      </c>
      <c r="AC245" s="484">
        <f>K245+M245+O245+Q245+S245+V245</f>
        <v>0</v>
      </c>
      <c r="AD245" s="567">
        <f>I245+AB245-AC245</f>
        <v>0</v>
      </c>
      <c r="AE245" s="463">
        <v>0</v>
      </c>
      <c r="AF245" s="40">
        <v>0</v>
      </c>
      <c r="AG245" s="40">
        <f>IFERROR(+VLOOKUP(A245,'Base de Datos'!$A$1:$G$75,8,0),0)</f>
        <v>0</v>
      </c>
      <c r="AH245" s="40">
        <f t="shared" si="291"/>
        <v>0</v>
      </c>
      <c r="AI245" s="167">
        <f t="shared" si="292"/>
        <v>0</v>
      </c>
      <c r="AJ245" s="158">
        <v>0</v>
      </c>
      <c r="AK245" s="40">
        <v>0</v>
      </c>
      <c r="AL245" s="533" t="e">
        <f t="shared" si="312"/>
        <v>#DIV/0!</v>
      </c>
      <c r="AN245" s="217">
        <f>AD245+'[1]PPTO AL 31 DE JULIO  2016'!Z247</f>
        <v>9500000</v>
      </c>
      <c r="AO245" s="217">
        <f>AE245+'[1]PPTO AL 31 DE JULIO  2016'!AA247</f>
        <v>642138</v>
      </c>
      <c r="AP245" s="217">
        <f>AF245+'[1]PPTO AL 31 DE JULIO  2016'!AB247</f>
        <v>0</v>
      </c>
      <c r="AQ245" s="224">
        <f>AI245+'[1]PPTO AL 31 DE JULIO  2016'!AC247</f>
        <v>8857862</v>
      </c>
      <c r="AR245" s="226">
        <f t="shared" si="260"/>
        <v>6.7593473684210523E-2</v>
      </c>
      <c r="AS245" s="226">
        <f t="shared" si="261"/>
        <v>6.7593473684210523E-2</v>
      </c>
      <c r="AT245" s="723"/>
      <c r="AU245" s="722"/>
      <c r="AV245" s="486">
        <f t="shared" si="262"/>
        <v>0</v>
      </c>
      <c r="AW245" s="486">
        <f t="shared" si="263"/>
        <v>0</v>
      </c>
    </row>
    <row r="246" spans="1:49" s="4" customFormat="1" ht="22.8" hidden="1" x14ac:dyDescent="0.55000000000000004">
      <c r="A246" s="705" t="s">
        <v>722</v>
      </c>
      <c r="B246" s="706" t="s">
        <v>729</v>
      </c>
      <c r="C246" s="568">
        <v>0</v>
      </c>
      <c r="D246" s="460">
        <v>0</v>
      </c>
      <c r="E246" s="5"/>
      <c r="F246" s="5"/>
      <c r="G246" s="5"/>
      <c r="H246" s="5"/>
      <c r="I246" s="38">
        <f t="shared" si="270"/>
        <v>0</v>
      </c>
      <c r="J246" s="548">
        <v>0</v>
      </c>
      <c r="K246" s="19">
        <v>0</v>
      </c>
      <c r="L246" s="14">
        <v>0</v>
      </c>
      <c r="M246" s="15">
        <v>0</v>
      </c>
      <c r="N246" s="18">
        <v>0</v>
      </c>
      <c r="O246" s="19">
        <v>0</v>
      </c>
      <c r="P246" s="14">
        <v>0</v>
      </c>
      <c r="Q246" s="15">
        <v>0</v>
      </c>
      <c r="R246" s="18">
        <v>0</v>
      </c>
      <c r="S246" s="19">
        <v>0</v>
      </c>
      <c r="T246" s="14">
        <v>0</v>
      </c>
      <c r="U246" s="15">
        <v>0</v>
      </c>
      <c r="V246" s="18">
        <v>0</v>
      </c>
      <c r="W246" s="19">
        <v>0</v>
      </c>
      <c r="X246" s="14">
        <v>0</v>
      </c>
      <c r="Y246" s="15">
        <v>0</v>
      </c>
      <c r="Z246" s="18">
        <v>0</v>
      </c>
      <c r="AA246" s="19">
        <v>0</v>
      </c>
      <c r="AB246" s="698">
        <f>J246+L246+N246+P246+R246+W246</f>
        <v>0</v>
      </c>
      <c r="AC246" s="484">
        <f>K246+M246+O246+Q246+S246+V246</f>
        <v>0</v>
      </c>
      <c r="AD246" s="567">
        <f>I246+AB246-AC246</f>
        <v>0</v>
      </c>
      <c r="AE246" s="463">
        <v>0</v>
      </c>
      <c r="AF246" s="40">
        <v>0</v>
      </c>
      <c r="AG246" s="40">
        <f>IFERROR(+VLOOKUP(A246,'Base de Datos'!$A$1:$G$75,8,0),0)</f>
        <v>0</v>
      </c>
      <c r="AH246" s="40">
        <f t="shared" si="291"/>
        <v>0</v>
      </c>
      <c r="AI246" s="167">
        <f t="shared" si="292"/>
        <v>0</v>
      </c>
      <c r="AJ246" s="158">
        <v>0</v>
      </c>
      <c r="AK246" s="40">
        <f>IFERROR(+VLOOKUP(A246,'Base de Datos'!$A$1:$M$96,11,0),0)</f>
        <v>0</v>
      </c>
      <c r="AL246" s="533" t="e">
        <f t="shared" si="312"/>
        <v>#DIV/0!</v>
      </c>
      <c r="AN246" s="217">
        <f>AD246+'[1]PPTO AL 31 DE JULIO  2016'!Z248</f>
        <v>0</v>
      </c>
      <c r="AO246" s="217">
        <f>AE246+'[1]PPTO AL 31 DE JULIO  2016'!AA248</f>
        <v>0</v>
      </c>
      <c r="AP246" s="217">
        <f>AF246+'[1]PPTO AL 31 DE JULIO  2016'!AB248</f>
        <v>0</v>
      </c>
      <c r="AQ246" s="224">
        <f>AI246+'[1]PPTO AL 31 DE JULIO  2016'!AC248</f>
        <v>0</v>
      </c>
      <c r="AR246" s="226" t="e">
        <f t="shared" si="260"/>
        <v>#DIV/0!</v>
      </c>
      <c r="AS246" s="226" t="e">
        <f t="shared" si="261"/>
        <v>#DIV/0!</v>
      </c>
      <c r="AT246" s="723"/>
      <c r="AU246" s="722"/>
      <c r="AV246" s="486">
        <f t="shared" si="262"/>
        <v>0</v>
      </c>
      <c r="AW246" s="486">
        <f t="shared" si="263"/>
        <v>0</v>
      </c>
    </row>
    <row r="247" spans="1:49" s="4" customFormat="1" ht="34.200000000000003" hidden="1" x14ac:dyDescent="0.55000000000000004">
      <c r="A247" s="705" t="s">
        <v>723</v>
      </c>
      <c r="B247" s="706" t="s">
        <v>730</v>
      </c>
      <c r="C247" s="568">
        <v>0</v>
      </c>
      <c r="D247" s="460">
        <v>0</v>
      </c>
      <c r="E247" s="5"/>
      <c r="F247" s="5"/>
      <c r="G247" s="5"/>
      <c r="H247" s="5"/>
      <c r="I247" s="38">
        <f t="shared" si="270"/>
        <v>0</v>
      </c>
      <c r="J247" s="548">
        <v>0</v>
      </c>
      <c r="K247" s="19">
        <v>0</v>
      </c>
      <c r="L247" s="14">
        <v>0</v>
      </c>
      <c r="M247" s="15">
        <v>0</v>
      </c>
      <c r="N247" s="18">
        <v>0</v>
      </c>
      <c r="O247" s="19">
        <v>0</v>
      </c>
      <c r="P247" s="14"/>
      <c r="Q247" s="15">
        <v>0</v>
      </c>
      <c r="R247" s="18">
        <v>0</v>
      </c>
      <c r="S247" s="19">
        <v>0</v>
      </c>
      <c r="T247" s="14">
        <v>0</v>
      </c>
      <c r="U247" s="15">
        <v>0</v>
      </c>
      <c r="V247" s="18">
        <v>0</v>
      </c>
      <c r="W247" s="19">
        <v>0</v>
      </c>
      <c r="X247" s="14">
        <v>0</v>
      </c>
      <c r="Y247" s="15">
        <v>0</v>
      </c>
      <c r="Z247" s="18">
        <v>0</v>
      </c>
      <c r="AA247" s="19">
        <v>0</v>
      </c>
      <c r="AB247" s="700">
        <v>0</v>
      </c>
      <c r="AC247" s="701">
        <f>K247+M247+O247+Q247+S247+V247</f>
        <v>0</v>
      </c>
      <c r="AD247" s="567">
        <f>I247+AB247-AC247</f>
        <v>0</v>
      </c>
      <c r="AE247" s="463">
        <v>0</v>
      </c>
      <c r="AF247" s="40">
        <v>0</v>
      </c>
      <c r="AG247" s="40">
        <f>IFERROR(+VLOOKUP(A247,'Base de Datos'!$A$1:$G$75,8,0),0)</f>
        <v>0</v>
      </c>
      <c r="AH247" s="40">
        <f t="shared" si="291"/>
        <v>0</v>
      </c>
      <c r="AI247" s="167">
        <f t="shared" si="292"/>
        <v>0</v>
      </c>
      <c r="AJ247" s="158">
        <v>0</v>
      </c>
      <c r="AK247" s="40">
        <f>IFERROR(+VLOOKUP(A247,'Base de Datos'!$A$1:$M$96,10,0),0)</f>
        <v>0</v>
      </c>
      <c r="AL247" s="533" t="e">
        <f t="shared" si="312"/>
        <v>#DIV/0!</v>
      </c>
      <c r="AN247" s="217">
        <f>AD247+'[1]PPTO AL 31 DE JULIO  2016'!Z249</f>
        <v>0</v>
      </c>
      <c r="AO247" s="217">
        <f>AE247+'[1]PPTO AL 31 DE JULIO  2016'!AA249</f>
        <v>0</v>
      </c>
      <c r="AP247" s="217">
        <f>AF247+'[1]PPTO AL 31 DE JULIO  2016'!AB249</f>
        <v>0</v>
      </c>
      <c r="AQ247" s="224">
        <f>AI247+'[1]PPTO AL 31 DE JULIO  2016'!AC249</f>
        <v>0</v>
      </c>
      <c r="AR247" s="226" t="e">
        <f t="shared" si="260"/>
        <v>#DIV/0!</v>
      </c>
      <c r="AS247" s="226" t="e">
        <f t="shared" si="261"/>
        <v>#DIV/0!</v>
      </c>
      <c r="AT247" s="723"/>
      <c r="AU247" s="722"/>
      <c r="AV247" s="486">
        <f t="shared" si="262"/>
        <v>0</v>
      </c>
      <c r="AW247" s="486">
        <f t="shared" si="263"/>
        <v>0</v>
      </c>
    </row>
    <row r="248" spans="1:49" s="4" customFormat="1" ht="22.8" hidden="1" x14ac:dyDescent="0.55000000000000004">
      <c r="A248" s="566">
        <v>60404</v>
      </c>
      <c r="B248" s="459" t="s">
        <v>244</v>
      </c>
      <c r="C248" s="568">
        <v>0</v>
      </c>
      <c r="D248" s="460">
        <v>0</v>
      </c>
      <c r="E248" s="5"/>
      <c r="F248" s="5"/>
      <c r="G248" s="5"/>
      <c r="H248" s="5"/>
      <c r="I248" s="38">
        <f t="shared" si="270"/>
        <v>0</v>
      </c>
      <c r="J248" s="548">
        <v>0</v>
      </c>
      <c r="K248" s="19">
        <v>0</v>
      </c>
      <c r="L248" s="14">
        <v>0</v>
      </c>
      <c r="M248" s="15">
        <v>0</v>
      </c>
      <c r="N248" s="18">
        <v>0</v>
      </c>
      <c r="O248" s="19">
        <v>0</v>
      </c>
      <c r="P248" s="14">
        <v>0</v>
      </c>
      <c r="Q248" s="15">
        <v>0</v>
      </c>
      <c r="R248" s="18">
        <v>0</v>
      </c>
      <c r="S248" s="19">
        <v>0</v>
      </c>
      <c r="T248" s="14">
        <v>0</v>
      </c>
      <c r="U248" s="15">
        <v>0</v>
      </c>
      <c r="V248" s="18">
        <v>0</v>
      </c>
      <c r="W248" s="19">
        <v>0</v>
      </c>
      <c r="X248" s="14">
        <v>0</v>
      </c>
      <c r="Y248" s="15">
        <v>0</v>
      </c>
      <c r="Z248" s="18">
        <v>0</v>
      </c>
      <c r="AA248" s="19">
        <v>0</v>
      </c>
      <c r="AB248" s="35">
        <f>J248+L248+N248+P248+R248+W248</f>
        <v>0</v>
      </c>
      <c r="AC248" s="484">
        <f>K248+M248+O248+Q248+S248+V248</f>
        <v>0</v>
      </c>
      <c r="AD248" s="567">
        <f>I248+AB248-AC248</f>
        <v>0</v>
      </c>
      <c r="AE248" s="463">
        <v>0</v>
      </c>
      <c r="AF248" s="40"/>
      <c r="AG248" s="40">
        <f>IFERROR(+VLOOKUP(A248,'Base de Datos'!$A$1:$G$75,8,0),0)</f>
        <v>0</v>
      </c>
      <c r="AH248" s="40">
        <f t="shared" si="291"/>
        <v>0</v>
      </c>
      <c r="AI248" s="167">
        <f t="shared" si="292"/>
        <v>0</v>
      </c>
      <c r="AJ248" s="158" t="e">
        <f>(AD248-AI248)/AD248</f>
        <v>#DIV/0!</v>
      </c>
      <c r="AK248" s="40"/>
      <c r="AL248" s="533" t="e">
        <f t="shared" si="312"/>
        <v>#DIV/0!</v>
      </c>
      <c r="AN248" s="217">
        <f>AD248+'[1]PPTO AL 31 DE JULIO  2016'!Z250</f>
        <v>0</v>
      </c>
      <c r="AO248" s="217">
        <f>AE248+'[1]PPTO AL 31 DE JULIO  2016'!AA250</f>
        <v>0</v>
      </c>
      <c r="AP248" s="217">
        <f>AF248+'[1]PPTO AL 31 DE JULIO  2016'!AB250</f>
        <v>0</v>
      </c>
      <c r="AQ248" s="224">
        <f>AI248+'[1]PPTO AL 31 DE JULIO  2016'!AC250</f>
        <v>0</v>
      </c>
      <c r="AR248" s="226" t="e">
        <f t="shared" si="260"/>
        <v>#DIV/0!</v>
      </c>
      <c r="AS248" s="226" t="e">
        <f t="shared" si="261"/>
        <v>#DIV/0!</v>
      </c>
      <c r="AT248" s="723"/>
      <c r="AU248" s="722"/>
      <c r="AV248" s="486">
        <f t="shared" si="262"/>
        <v>0</v>
      </c>
      <c r="AW248" s="486">
        <f t="shared" si="263"/>
        <v>0</v>
      </c>
    </row>
    <row r="249" spans="1:49" s="23" customFormat="1" ht="24" hidden="1" x14ac:dyDescent="0.55000000000000004">
      <c r="A249" s="384">
        <v>605</v>
      </c>
      <c r="B249" s="385" t="s">
        <v>245</v>
      </c>
      <c r="C249" s="386">
        <f>C250</f>
        <v>0</v>
      </c>
      <c r="D249" s="386">
        <f>D250</f>
        <v>0</v>
      </c>
      <c r="E249" s="395">
        <f>E250</f>
        <v>0</v>
      </c>
      <c r="F249" s="395"/>
      <c r="G249" s="395"/>
      <c r="H249" s="395">
        <f>H250</f>
        <v>0</v>
      </c>
      <c r="I249" s="393">
        <f t="shared" si="270"/>
        <v>0</v>
      </c>
      <c r="J249" s="388">
        <f>J250</f>
        <v>0</v>
      </c>
      <c r="K249" s="389">
        <f t="shared" ref="K249:AA249" si="320">K250</f>
        <v>0</v>
      </c>
      <c r="L249" s="390">
        <f t="shared" si="320"/>
        <v>0</v>
      </c>
      <c r="M249" s="391">
        <f t="shared" si="320"/>
        <v>0</v>
      </c>
      <c r="N249" s="390">
        <f t="shared" si="320"/>
        <v>0</v>
      </c>
      <c r="O249" s="391">
        <f t="shared" si="320"/>
        <v>0</v>
      </c>
      <c r="P249" s="390">
        <f t="shared" si="320"/>
        <v>0</v>
      </c>
      <c r="Q249" s="391">
        <f t="shared" si="320"/>
        <v>0</v>
      </c>
      <c r="R249" s="390">
        <f t="shared" si="320"/>
        <v>0</v>
      </c>
      <c r="S249" s="391">
        <f t="shared" si="320"/>
        <v>0</v>
      </c>
      <c r="T249" s="390">
        <f t="shared" si="320"/>
        <v>0</v>
      </c>
      <c r="U249" s="391">
        <f t="shared" si="320"/>
        <v>0</v>
      </c>
      <c r="V249" s="390">
        <f t="shared" si="320"/>
        <v>0</v>
      </c>
      <c r="W249" s="391">
        <f t="shared" si="320"/>
        <v>0</v>
      </c>
      <c r="X249" s="390">
        <f t="shared" si="320"/>
        <v>0</v>
      </c>
      <c r="Y249" s="391">
        <f t="shared" si="320"/>
        <v>0</v>
      </c>
      <c r="Z249" s="390">
        <f t="shared" si="320"/>
        <v>0</v>
      </c>
      <c r="AA249" s="391">
        <f t="shared" si="320"/>
        <v>0</v>
      </c>
      <c r="AB249" s="392">
        <f t="shared" ref="AB249:AK249" si="321">AB250</f>
        <v>0</v>
      </c>
      <c r="AC249" s="386">
        <f>AC250</f>
        <v>0</v>
      </c>
      <c r="AD249" s="393">
        <f t="shared" si="321"/>
        <v>0</v>
      </c>
      <c r="AE249" s="458">
        <f t="shared" si="321"/>
        <v>0</v>
      </c>
      <c r="AF249" s="393">
        <f t="shared" si="321"/>
        <v>0</v>
      </c>
      <c r="AG249" s="393">
        <f>IFERROR(+VLOOKUP(A249,'Base de Datos'!$A$1:$G$75,8,0),0)</f>
        <v>0</v>
      </c>
      <c r="AH249" s="393">
        <f t="shared" si="291"/>
        <v>0</v>
      </c>
      <c r="AI249" s="393">
        <f t="shared" si="321"/>
        <v>0</v>
      </c>
      <c r="AJ249" s="396">
        <v>0</v>
      </c>
      <c r="AK249" s="393">
        <f t="shared" si="321"/>
        <v>0</v>
      </c>
      <c r="AL249" s="533">
        <v>0</v>
      </c>
      <c r="AN249" s="217">
        <f>AD249+'[1]PPTO AL 31 DE JULIO  2016'!Z251</f>
        <v>0</v>
      </c>
      <c r="AO249" s="217">
        <f>AE249+'[1]PPTO AL 31 DE JULIO  2016'!AA251</f>
        <v>0</v>
      </c>
      <c r="AP249" s="217">
        <f>AF249+'[1]PPTO AL 31 DE JULIO  2016'!AB251</f>
        <v>0</v>
      </c>
      <c r="AQ249" s="224">
        <f>AI249+'[1]PPTO AL 31 DE JULIO  2016'!AC251</f>
        <v>0</v>
      </c>
      <c r="AR249" s="226" t="e">
        <f t="shared" si="260"/>
        <v>#DIV/0!</v>
      </c>
      <c r="AS249" s="226" t="e">
        <f t="shared" si="261"/>
        <v>#DIV/0!</v>
      </c>
      <c r="AT249" s="723"/>
      <c r="AU249" s="722"/>
      <c r="AV249" s="486">
        <f t="shared" si="262"/>
        <v>0</v>
      </c>
      <c r="AW249" s="486">
        <f t="shared" si="263"/>
        <v>0</v>
      </c>
    </row>
    <row r="250" spans="1:49" s="4" customFormat="1" ht="15.6" hidden="1" x14ac:dyDescent="0.55000000000000004">
      <c r="A250" s="566" t="s">
        <v>560</v>
      </c>
      <c r="B250" s="459" t="s">
        <v>246</v>
      </c>
      <c r="C250" s="568"/>
      <c r="D250" s="460"/>
      <c r="E250" s="5"/>
      <c r="F250" s="5"/>
      <c r="G250" s="5"/>
      <c r="H250" s="5"/>
      <c r="I250" s="38">
        <f t="shared" si="270"/>
        <v>0</v>
      </c>
      <c r="J250" s="548"/>
      <c r="K250" s="19"/>
      <c r="L250" s="14"/>
      <c r="M250" s="15"/>
      <c r="N250" s="18"/>
      <c r="O250" s="19"/>
      <c r="P250" s="14"/>
      <c r="Q250" s="15"/>
      <c r="R250" s="18"/>
      <c r="S250" s="19"/>
      <c r="T250" s="14"/>
      <c r="U250" s="15"/>
      <c r="V250" s="18"/>
      <c r="W250" s="19"/>
      <c r="X250" s="14"/>
      <c r="Y250" s="15"/>
      <c r="Z250" s="18"/>
      <c r="AA250" s="19"/>
      <c r="AB250" s="35">
        <f>J250+L250+N250+P250+R250+W250+T250</f>
        <v>0</v>
      </c>
      <c r="AC250" s="484">
        <f>K250+M250+O250+Q250+S250+V250+U250</f>
        <v>0</v>
      </c>
      <c r="AD250" s="567">
        <f>I250+AB250-AC250</f>
        <v>0</v>
      </c>
      <c r="AE250" s="463">
        <f>IFERROR(+VLOOKUP(A250,'Base de Datos'!$A$1:$G$75,7,0),0)</f>
        <v>0</v>
      </c>
      <c r="AF250" s="40">
        <f>IFERROR(+VLOOKUP(A250,'Base de Datos'!$A$1:$G$75,6,0),0)</f>
        <v>0</v>
      </c>
      <c r="AG250" s="40">
        <f>IFERROR(+VLOOKUP(A250,'Base de Datos'!$A$1:$G$75,8,0),0)</f>
        <v>0</v>
      </c>
      <c r="AH250" s="40">
        <f t="shared" si="291"/>
        <v>0</v>
      </c>
      <c r="AI250" s="167">
        <f t="shared" si="292"/>
        <v>0</v>
      </c>
      <c r="AJ250" s="158">
        <v>0</v>
      </c>
      <c r="AK250" s="40">
        <f>IFERROR(+VLOOKUP(A250,'Base de Datos'!$A$1:$M$75,11,0),0)</f>
        <v>0</v>
      </c>
      <c r="AL250" s="533">
        <v>0</v>
      </c>
      <c r="AN250" s="217">
        <f>AD250+'[1]PPTO AL 31 DE JULIO  2016'!Z252</f>
        <v>0</v>
      </c>
      <c r="AO250" s="217">
        <f>AE250+'[1]PPTO AL 31 DE JULIO  2016'!AA252</f>
        <v>0</v>
      </c>
      <c r="AP250" s="217">
        <f>AF250+'[1]PPTO AL 31 DE JULIO  2016'!AB252</f>
        <v>0</v>
      </c>
      <c r="AQ250" s="224">
        <f>AI250+'[1]PPTO AL 31 DE JULIO  2016'!AC252</f>
        <v>0</v>
      </c>
      <c r="AR250" s="226" t="e">
        <f t="shared" si="260"/>
        <v>#DIV/0!</v>
      </c>
      <c r="AS250" s="226" t="e">
        <f t="shared" si="261"/>
        <v>#DIV/0!</v>
      </c>
      <c r="AT250" s="723"/>
      <c r="AU250" s="722"/>
      <c r="AV250" s="486">
        <f t="shared" si="262"/>
        <v>0</v>
      </c>
      <c r="AW250" s="486">
        <f t="shared" si="263"/>
        <v>0</v>
      </c>
    </row>
    <row r="251" spans="1:49" s="23" customFormat="1" ht="16.8" x14ac:dyDescent="0.55000000000000004">
      <c r="A251" s="384">
        <v>606</v>
      </c>
      <c r="B251" s="385" t="s">
        <v>247</v>
      </c>
      <c r="C251" s="386">
        <f>SUM(C252)</f>
        <v>0</v>
      </c>
      <c r="D251" s="386">
        <f>+D252+D253</f>
        <v>0</v>
      </c>
      <c r="E251" s="395">
        <f>+E252+E253</f>
        <v>0</v>
      </c>
      <c r="F251" s="395"/>
      <c r="G251" s="395"/>
      <c r="H251" s="395">
        <f>+H252+H253</f>
        <v>0</v>
      </c>
      <c r="I251" s="393">
        <f t="shared" si="270"/>
        <v>0</v>
      </c>
      <c r="J251" s="388">
        <f>+J252+J253</f>
        <v>3000000</v>
      </c>
      <c r="K251" s="389">
        <f t="shared" ref="K251:W251" si="322">+K252+K253</f>
        <v>0</v>
      </c>
      <c r="L251" s="390">
        <f t="shared" si="322"/>
        <v>0</v>
      </c>
      <c r="M251" s="391">
        <f t="shared" si="322"/>
        <v>0</v>
      </c>
      <c r="N251" s="390">
        <f t="shared" si="322"/>
        <v>0</v>
      </c>
      <c r="O251" s="391">
        <f t="shared" si="322"/>
        <v>0</v>
      </c>
      <c r="P251" s="390">
        <f t="shared" si="322"/>
        <v>0</v>
      </c>
      <c r="Q251" s="391">
        <f t="shared" si="322"/>
        <v>0</v>
      </c>
      <c r="R251" s="390">
        <f t="shared" si="322"/>
        <v>0</v>
      </c>
      <c r="S251" s="391">
        <f t="shared" si="322"/>
        <v>0</v>
      </c>
      <c r="T251" s="390">
        <f>+T252+T253</f>
        <v>0</v>
      </c>
      <c r="U251" s="391">
        <f>+U252+U253</f>
        <v>0</v>
      </c>
      <c r="V251" s="390">
        <f t="shared" si="322"/>
        <v>0</v>
      </c>
      <c r="W251" s="391">
        <f t="shared" si="322"/>
        <v>0</v>
      </c>
      <c r="X251" s="390">
        <f t="shared" ref="X251:AA251" si="323">+X252+X253</f>
        <v>0</v>
      </c>
      <c r="Y251" s="391">
        <f t="shared" si="323"/>
        <v>0</v>
      </c>
      <c r="Z251" s="390">
        <f t="shared" si="323"/>
        <v>0</v>
      </c>
      <c r="AA251" s="391">
        <f t="shared" si="323"/>
        <v>0</v>
      </c>
      <c r="AB251" s="392">
        <f t="shared" ref="AB251:AI251" si="324">+AB252+AB253</f>
        <v>3000000</v>
      </c>
      <c r="AC251" s="386">
        <f>+AC252+AC253</f>
        <v>0</v>
      </c>
      <c r="AD251" s="393">
        <f t="shared" si="324"/>
        <v>3000000</v>
      </c>
      <c r="AE251" s="458">
        <f t="shared" si="324"/>
        <v>118107.2</v>
      </c>
      <c r="AF251" s="393">
        <f t="shared" si="324"/>
        <v>0</v>
      </c>
      <c r="AG251" s="393">
        <f>IFERROR(+VLOOKUP(A251,'Base de Datos'!$A$1:$H$96,8,0),0)</f>
        <v>0</v>
      </c>
      <c r="AH251" s="393">
        <f t="shared" si="291"/>
        <v>2881892.8</v>
      </c>
      <c r="AI251" s="393">
        <f t="shared" si="324"/>
        <v>2881892.8</v>
      </c>
      <c r="AJ251" s="403">
        <v>0</v>
      </c>
      <c r="AK251" s="393">
        <f t="shared" ref="AK251" si="325">+AK252+AK253</f>
        <v>0</v>
      </c>
      <c r="AL251" s="533">
        <v>0</v>
      </c>
      <c r="AN251" s="217">
        <f>AD251+'[1]PPTO AL 31 DE JULIO  2016'!Z253</f>
        <v>3000000</v>
      </c>
      <c r="AO251" s="217">
        <f>AE251+'[1]PPTO AL 31 DE JULIO  2016'!AA253</f>
        <v>118107.2</v>
      </c>
      <c r="AP251" s="217">
        <f>AF251+'[1]PPTO AL 31 DE JULIO  2016'!AB253</f>
        <v>0</v>
      </c>
      <c r="AQ251" s="224">
        <f>AI251+'[1]PPTO AL 31 DE JULIO  2016'!AC253</f>
        <v>2881892.8</v>
      </c>
      <c r="AR251" s="226">
        <f t="shared" si="260"/>
        <v>3.9369066666666667E-2</v>
      </c>
      <c r="AS251" s="226">
        <f t="shared" si="261"/>
        <v>3.9369066666666667E-2</v>
      </c>
      <c r="AT251" s="723"/>
      <c r="AU251" s="722">
        <v>100000</v>
      </c>
      <c r="AV251" s="486">
        <f t="shared" si="262"/>
        <v>2781892.8</v>
      </c>
      <c r="AW251" s="486">
        <f t="shared" si="263"/>
        <v>2781892.8</v>
      </c>
    </row>
    <row r="252" spans="1:49" s="4" customFormat="1" ht="15.6" x14ac:dyDescent="0.55000000000000004">
      <c r="A252" s="566" t="s">
        <v>561</v>
      </c>
      <c r="B252" s="459" t="s">
        <v>248</v>
      </c>
      <c r="C252" s="568">
        <v>0</v>
      </c>
      <c r="D252" s="460">
        <v>0</v>
      </c>
      <c r="E252" s="5"/>
      <c r="F252" s="5"/>
      <c r="G252" s="5"/>
      <c r="H252" s="5"/>
      <c r="I252" s="38">
        <f t="shared" si="270"/>
        <v>0</v>
      </c>
      <c r="J252" s="548">
        <v>3000000</v>
      </c>
      <c r="K252" s="19">
        <v>0</v>
      </c>
      <c r="L252" s="14">
        <v>0</v>
      </c>
      <c r="M252" s="15">
        <v>0</v>
      </c>
      <c r="N252" s="18">
        <v>0</v>
      </c>
      <c r="O252" s="19">
        <v>0</v>
      </c>
      <c r="P252" s="14">
        <v>0</v>
      </c>
      <c r="Q252" s="15">
        <v>0</v>
      </c>
      <c r="R252" s="18"/>
      <c r="S252" s="19">
        <v>0</v>
      </c>
      <c r="T252" s="14">
        <v>0</v>
      </c>
      <c r="U252" s="15">
        <v>0</v>
      </c>
      <c r="V252" s="18"/>
      <c r="W252" s="19">
        <v>0</v>
      </c>
      <c r="X252" s="14">
        <v>0</v>
      </c>
      <c r="Y252" s="15">
        <v>0</v>
      </c>
      <c r="Z252" s="18">
        <v>0</v>
      </c>
      <c r="AA252" s="19">
        <v>0</v>
      </c>
      <c r="AB252" s="698">
        <f t="shared" ref="AB252" si="326">J252+L252+N252+P252+R252+T252+V252+X252+Z252</f>
        <v>3000000</v>
      </c>
      <c r="AC252" s="484">
        <f t="shared" ref="AC252" si="327">K252+M252+O252+Q252+S252+U252+W252+Y252+AA252</f>
        <v>0</v>
      </c>
      <c r="AD252" s="567">
        <f>C252+AB252-AC252</f>
        <v>3000000</v>
      </c>
      <c r="AE252" s="463">
        <f>IFERROR(+VLOOKUP(A252,'Base de Datos'!$A$1:$G$96,7,0),0)</f>
        <v>118107.2</v>
      </c>
      <c r="AF252" s="40">
        <f>IFERROR(+VLOOKUP(A252,'Base de Datos'!$A$1:$G$96,6,0),0)</f>
        <v>0</v>
      </c>
      <c r="AG252" s="40">
        <f>IFERROR(+VLOOKUP(A252,'Base de Datos'!$A$1:$H$96,8,0),0)</f>
        <v>0</v>
      </c>
      <c r="AH252" s="40">
        <f t="shared" si="291"/>
        <v>2881892.8</v>
      </c>
      <c r="AI252" s="167">
        <f t="shared" si="292"/>
        <v>2881892.8</v>
      </c>
      <c r="AJ252" s="158">
        <v>0</v>
      </c>
      <c r="AK252" s="40">
        <f>IFERROR(+VLOOKUP(A252,'Base de Datos'!$A$1:$M$96,10,0),0)+'Base de Datos'!J83</f>
        <v>0</v>
      </c>
      <c r="AL252" s="533">
        <v>0</v>
      </c>
      <c r="AN252" s="217">
        <f>AD252+'[1]PPTO AL 31 DE JULIO  2016'!Z254</f>
        <v>3000000</v>
      </c>
      <c r="AO252" s="217">
        <f>AE252+'[1]PPTO AL 31 DE JULIO  2016'!AA254</f>
        <v>118107.2</v>
      </c>
      <c r="AP252" s="217">
        <f>AF252+'[1]PPTO AL 31 DE JULIO  2016'!AB254</f>
        <v>0</v>
      </c>
      <c r="AQ252" s="224">
        <f>AI252+'[1]PPTO AL 31 DE JULIO  2016'!AC254</f>
        <v>2881892.8</v>
      </c>
      <c r="AR252" s="226">
        <f t="shared" si="260"/>
        <v>3.9369066666666667E-2</v>
      </c>
      <c r="AS252" s="226">
        <f t="shared" si="261"/>
        <v>3.9369066666666667E-2</v>
      </c>
      <c r="AT252" s="723"/>
      <c r="AU252" s="722">
        <v>100000</v>
      </c>
      <c r="AV252" s="486">
        <f t="shared" si="262"/>
        <v>2781892.8</v>
      </c>
      <c r="AW252" s="486">
        <f t="shared" si="263"/>
        <v>2781892.8</v>
      </c>
    </row>
    <row r="253" spans="1:49" s="4" customFormat="1" ht="15.6" hidden="1" x14ac:dyDescent="0.55000000000000004">
      <c r="A253" s="566" t="s">
        <v>562</v>
      </c>
      <c r="B253" s="459" t="s">
        <v>249</v>
      </c>
      <c r="C253" s="568">
        <v>0</v>
      </c>
      <c r="D253" s="460">
        <v>0</v>
      </c>
      <c r="E253" s="5"/>
      <c r="F253" s="5"/>
      <c r="G253" s="5"/>
      <c r="H253" s="5"/>
      <c r="I253" s="38">
        <f t="shared" si="270"/>
        <v>0</v>
      </c>
      <c r="J253" s="548">
        <v>0</v>
      </c>
      <c r="K253" s="19">
        <v>0</v>
      </c>
      <c r="L253" s="14">
        <v>0</v>
      </c>
      <c r="M253" s="15">
        <v>0</v>
      </c>
      <c r="N253" s="18">
        <v>0</v>
      </c>
      <c r="O253" s="19">
        <v>0</v>
      </c>
      <c r="P253" s="14">
        <v>0</v>
      </c>
      <c r="Q253" s="15">
        <v>0</v>
      </c>
      <c r="R253" s="18">
        <v>0</v>
      </c>
      <c r="S253" s="19">
        <v>0</v>
      </c>
      <c r="T253" s="14">
        <v>0</v>
      </c>
      <c r="U253" s="15">
        <v>0</v>
      </c>
      <c r="V253" s="18">
        <v>0</v>
      </c>
      <c r="W253" s="19">
        <v>0</v>
      </c>
      <c r="X253" s="14">
        <v>0</v>
      </c>
      <c r="Y253" s="15">
        <v>0</v>
      </c>
      <c r="Z253" s="18">
        <v>0</v>
      </c>
      <c r="AA253" s="19">
        <v>0</v>
      </c>
      <c r="AB253" s="35">
        <f>J253+L253+N253+P253+R253+W253</f>
        <v>0</v>
      </c>
      <c r="AC253" s="484">
        <f>K253+M253+O253+Q253+S253+V253</f>
        <v>0</v>
      </c>
      <c r="AD253" s="567">
        <f>C253+AB253-AC253</f>
        <v>0</v>
      </c>
      <c r="AE253" s="463">
        <f>IFERROR(+VLOOKUP(A253,'Base de Datos'!$A$1:$G$75,7,0),0)</f>
        <v>0</v>
      </c>
      <c r="AF253" s="40">
        <f>IFERROR(+VLOOKUP(A253,'Base de Datos'!$A$1:$G$75,6,0),0)</f>
        <v>0</v>
      </c>
      <c r="AG253" s="40">
        <f>IFERROR(+VLOOKUP(A253,'Base de Datos'!$A$1:$G$75,8,0),0)</f>
        <v>0</v>
      </c>
      <c r="AH253" s="40">
        <f t="shared" si="291"/>
        <v>0</v>
      </c>
      <c r="AI253" s="167">
        <f t="shared" si="292"/>
        <v>0</v>
      </c>
      <c r="AJ253" s="158">
        <v>0</v>
      </c>
      <c r="AK253" s="40">
        <f>IFERROR(+VLOOKUP(F253,'Base de Datos'!$A$1:$G$75,6,0),0)</f>
        <v>0</v>
      </c>
      <c r="AL253" s="533">
        <v>0</v>
      </c>
      <c r="AN253" s="217">
        <f>AD253+'[1]PPTO AL 31 DE JULIO  2016'!Z255</f>
        <v>499996</v>
      </c>
      <c r="AO253" s="217">
        <f>AE253+'[1]PPTO AL 31 DE JULIO  2016'!AA255</f>
        <v>0</v>
      </c>
      <c r="AP253" s="217">
        <f>AF253+'[1]PPTO AL 31 DE JULIO  2016'!AB255</f>
        <v>0</v>
      </c>
      <c r="AQ253" s="224">
        <f>AI253+'[1]PPTO AL 31 DE JULIO  2016'!AC255</f>
        <v>499996</v>
      </c>
      <c r="AR253" s="226">
        <f t="shared" si="260"/>
        <v>0</v>
      </c>
      <c r="AS253" s="226">
        <f t="shared" si="261"/>
        <v>0</v>
      </c>
      <c r="AT253" s="523"/>
      <c r="AU253" s="483"/>
      <c r="AV253" s="486">
        <f t="shared" si="262"/>
        <v>0</v>
      </c>
      <c r="AW253" s="486">
        <f t="shared" si="263"/>
        <v>0</v>
      </c>
    </row>
    <row r="254" spans="1:49" s="23" customFormat="1" ht="22.8" customHeight="1" x14ac:dyDescent="0.55000000000000004">
      <c r="A254" s="384">
        <v>607</v>
      </c>
      <c r="B254" s="385" t="s">
        <v>250</v>
      </c>
      <c r="C254" s="386">
        <f>+C255+C256</f>
        <v>200642361</v>
      </c>
      <c r="D254" s="386">
        <f>+D255+D256</f>
        <v>0</v>
      </c>
      <c r="E254" s="395">
        <f>+E255+E256</f>
        <v>0</v>
      </c>
      <c r="F254" s="395"/>
      <c r="G254" s="395"/>
      <c r="H254" s="395">
        <f>+H255+H256</f>
        <v>0</v>
      </c>
      <c r="I254" s="393">
        <f t="shared" si="270"/>
        <v>200642361</v>
      </c>
      <c r="J254" s="388">
        <f>+J255+J256</f>
        <v>0</v>
      </c>
      <c r="K254" s="389">
        <f t="shared" ref="K254:W254" si="328">+K255+K256</f>
        <v>3000000</v>
      </c>
      <c r="L254" s="390">
        <f t="shared" si="328"/>
        <v>0</v>
      </c>
      <c r="M254" s="391">
        <f t="shared" si="328"/>
        <v>0</v>
      </c>
      <c r="N254" s="390">
        <f t="shared" si="328"/>
        <v>0</v>
      </c>
      <c r="O254" s="391">
        <f t="shared" si="328"/>
        <v>0</v>
      </c>
      <c r="P254" s="390">
        <f t="shared" si="328"/>
        <v>0</v>
      </c>
      <c r="Q254" s="391">
        <f t="shared" si="328"/>
        <v>0</v>
      </c>
      <c r="R254" s="390">
        <f t="shared" si="328"/>
        <v>0</v>
      </c>
      <c r="S254" s="391">
        <f t="shared" si="328"/>
        <v>0</v>
      </c>
      <c r="T254" s="390">
        <f>+T255+T256</f>
        <v>0</v>
      </c>
      <c r="U254" s="391">
        <f>+U255+U256</f>
        <v>0</v>
      </c>
      <c r="V254" s="390">
        <f t="shared" si="328"/>
        <v>0</v>
      </c>
      <c r="W254" s="391">
        <f t="shared" si="328"/>
        <v>0</v>
      </c>
      <c r="X254" s="390">
        <f t="shared" ref="X254:AA254" si="329">+X255+X256</f>
        <v>0</v>
      </c>
      <c r="Y254" s="391">
        <f t="shared" si="329"/>
        <v>0</v>
      </c>
      <c r="Z254" s="390">
        <f t="shared" si="329"/>
        <v>0</v>
      </c>
      <c r="AA254" s="391">
        <f t="shared" si="329"/>
        <v>0</v>
      </c>
      <c r="AB254" s="392">
        <f t="shared" ref="AB254:AF254" si="330">+AB255+AB256</f>
        <v>0</v>
      </c>
      <c r="AC254" s="386">
        <f t="shared" si="330"/>
        <v>3000000</v>
      </c>
      <c r="AD254" s="393">
        <f t="shared" si="330"/>
        <v>197642361</v>
      </c>
      <c r="AE254" s="458">
        <f t="shared" si="330"/>
        <v>50000000</v>
      </c>
      <c r="AF254" s="393">
        <f t="shared" si="330"/>
        <v>0</v>
      </c>
      <c r="AG254" s="393">
        <f t="shared" ref="AG254" si="331">+AG255+AG256</f>
        <v>0</v>
      </c>
      <c r="AH254" s="393">
        <f>+AI254+AG254</f>
        <v>147642361</v>
      </c>
      <c r="AI254" s="393">
        <f>+AI255+AI256</f>
        <v>147642361</v>
      </c>
      <c r="AJ254" s="396">
        <f>(AD254-AI254)/AD254</f>
        <v>0.25298220354694101</v>
      </c>
      <c r="AK254" s="393">
        <f>+AK255+AK256</f>
        <v>160590</v>
      </c>
      <c r="AL254" s="533">
        <f>AE254/AD254</f>
        <v>0.25298220354694101</v>
      </c>
      <c r="AN254" s="217">
        <f>AD254+'[1]PPTO AL 31 DE JULIO  2016'!Z256</f>
        <v>198142357</v>
      </c>
      <c r="AO254" s="217">
        <f>AE254+'[1]PPTO AL 31 DE JULIO  2016'!AA256</f>
        <v>50000000</v>
      </c>
      <c r="AP254" s="217">
        <f>AF254+'[1]PPTO AL 31 DE JULIO  2016'!AB256</f>
        <v>0</v>
      </c>
      <c r="AQ254" s="224">
        <f>AI254+'[1]PPTO AL 31 DE JULIO  2016'!AC256</f>
        <v>148142357</v>
      </c>
      <c r="AR254" s="226">
        <f t="shared" si="260"/>
        <v>0.25234382368833941</v>
      </c>
      <c r="AS254" s="226">
        <f t="shared" si="261"/>
        <v>0.25234382368833941</v>
      </c>
      <c r="AT254" s="523"/>
      <c r="AU254" s="483">
        <v>8584200</v>
      </c>
      <c r="AV254" s="486">
        <f t="shared" si="262"/>
        <v>139058161</v>
      </c>
      <c r="AW254" s="486">
        <f t="shared" si="263"/>
        <v>139058161</v>
      </c>
    </row>
    <row r="255" spans="1:49" s="4" customFormat="1" ht="16.2" thickBot="1" x14ac:dyDescent="0.6">
      <c r="A255" s="707" t="s">
        <v>563</v>
      </c>
      <c r="B255" s="708" t="s">
        <v>251</v>
      </c>
      <c r="C255" s="619">
        <f>C321</f>
        <v>200642361</v>
      </c>
      <c r="D255" s="620">
        <v>0</v>
      </c>
      <c r="E255" s="621"/>
      <c r="F255" s="621"/>
      <c r="G255" s="621"/>
      <c r="H255" s="621"/>
      <c r="I255" s="66">
        <f>SUM(C255:D255)</f>
        <v>200642361</v>
      </c>
      <c r="J255" s="622">
        <f>+J321</f>
        <v>0</v>
      </c>
      <c r="K255" s="623">
        <f>+K321</f>
        <v>3000000</v>
      </c>
      <c r="L255" s="624">
        <v>0</v>
      </c>
      <c r="M255" s="625">
        <f>+M321</f>
        <v>0</v>
      </c>
      <c r="N255" s="626">
        <v>0</v>
      </c>
      <c r="O255" s="623">
        <v>0</v>
      </c>
      <c r="P255" s="624">
        <v>0</v>
      </c>
      <c r="Q255" s="624">
        <f t="shared" ref="Q255:Y255" si="332">+Q321</f>
        <v>0</v>
      </c>
      <c r="R255" s="624">
        <f t="shared" si="332"/>
        <v>0</v>
      </c>
      <c r="S255" s="624">
        <f t="shared" si="332"/>
        <v>0</v>
      </c>
      <c r="T255" s="624">
        <f t="shared" si="332"/>
        <v>0</v>
      </c>
      <c r="U255" s="624">
        <f t="shared" si="332"/>
        <v>0</v>
      </c>
      <c r="V255" s="624">
        <v>0</v>
      </c>
      <c r="W255" s="624">
        <f t="shared" si="332"/>
        <v>0</v>
      </c>
      <c r="X255" s="624">
        <f t="shared" si="332"/>
        <v>0</v>
      </c>
      <c r="Y255" s="624">
        <f t="shared" si="332"/>
        <v>0</v>
      </c>
      <c r="Z255" s="626">
        <v>0</v>
      </c>
      <c r="AA255" s="623">
        <v>0</v>
      </c>
      <c r="AB255" s="704">
        <v>0</v>
      </c>
      <c r="AC255" s="550">
        <f t="shared" ref="AC255" si="333">K255+M255+O255+Q255+S255+U255+W255+Y255+AA255</f>
        <v>3000000</v>
      </c>
      <c r="AD255" s="627">
        <f>C255+AB255-AC255</f>
        <v>197642361</v>
      </c>
      <c r="AE255" s="477">
        <f>AE321</f>
        <v>50000000</v>
      </c>
      <c r="AF255" s="478">
        <f>AF321</f>
        <v>0</v>
      </c>
      <c r="AG255" s="478">
        <f>AG321</f>
        <v>0</v>
      </c>
      <c r="AH255" s="478">
        <f>+AI255+AG255</f>
        <v>147642361</v>
      </c>
      <c r="AI255" s="479">
        <f>AD255-AE255-AF255</f>
        <v>147642361</v>
      </c>
      <c r="AJ255" s="480">
        <f t="shared" ref="AJ255:AJ293" si="334">IFERROR(((AD255-AI255)/AD255),0)</f>
        <v>0.25298220354694101</v>
      </c>
      <c r="AK255" s="478">
        <f>AK321</f>
        <v>160590</v>
      </c>
      <c r="AL255" s="628">
        <f t="shared" ref="AL255:AL293" si="335">IFERROR(+(AE255/AD255),0)</f>
        <v>0.25298220354694101</v>
      </c>
      <c r="AN255" s="217">
        <f>AD255+'[1]PPTO AL 31 DE JULIO  2016'!Z257</f>
        <v>197642361</v>
      </c>
      <c r="AO255" s="217">
        <f>AE255+'[1]PPTO AL 31 DE JULIO  2016'!AA257</f>
        <v>50000000</v>
      </c>
      <c r="AP255" s="217">
        <f>AF255+'[1]PPTO AL 31 DE JULIO  2016'!AB257</f>
        <v>0</v>
      </c>
      <c r="AQ255" s="224">
        <f>AI255+'[1]PPTO AL 31 DE JULIO  2016'!AC257</f>
        <v>147642361</v>
      </c>
      <c r="AR255" s="226">
        <f t="shared" si="260"/>
        <v>0.25298220354694101</v>
      </c>
      <c r="AS255" s="226">
        <f t="shared" si="261"/>
        <v>0.25298220354694101</v>
      </c>
      <c r="AT255" s="523"/>
      <c r="AU255" s="483">
        <v>8584200</v>
      </c>
      <c r="AV255" s="486">
        <f t="shared" si="262"/>
        <v>139058161</v>
      </c>
      <c r="AW255" s="486">
        <f t="shared" si="263"/>
        <v>139058161</v>
      </c>
    </row>
    <row r="256" spans="1:49" s="4" customFormat="1" ht="15.6" hidden="1" x14ac:dyDescent="0.55000000000000004">
      <c r="A256" s="566" t="s">
        <v>564</v>
      </c>
      <c r="B256" s="459" t="s">
        <v>252</v>
      </c>
      <c r="C256" s="568">
        <v>0</v>
      </c>
      <c r="D256" s="460"/>
      <c r="E256" s="601"/>
      <c r="F256" s="601"/>
      <c r="G256" s="601"/>
      <c r="H256" s="601"/>
      <c r="I256" s="38">
        <f t="shared" si="270"/>
        <v>0</v>
      </c>
      <c r="J256" s="548"/>
      <c r="K256" s="19"/>
      <c r="L256" s="14"/>
      <c r="M256" s="15"/>
      <c r="N256" s="18"/>
      <c r="O256" s="19"/>
      <c r="P256" s="14"/>
      <c r="Q256" s="15"/>
      <c r="R256" s="18"/>
      <c r="S256" s="19"/>
      <c r="T256" s="14"/>
      <c r="U256" s="15"/>
      <c r="V256" s="18"/>
      <c r="W256" s="19"/>
      <c r="X256" s="14"/>
      <c r="Y256" s="15"/>
      <c r="Z256" s="18"/>
      <c r="AA256" s="19"/>
      <c r="AB256" s="35">
        <f t="shared" ref="AB256:AB297" si="336">J256+L256+N256+P256+R256+V256+T256</f>
        <v>0</v>
      </c>
      <c r="AC256" s="484">
        <f t="shared" ref="AC256:AC297" si="337">K256+M256+O256+Q256+S256+W256+U256</f>
        <v>0</v>
      </c>
      <c r="AD256" s="567">
        <f>I256+AB256-AC256</f>
        <v>0</v>
      </c>
      <c r="AE256" s="463">
        <f>IFERROR(+VLOOKUP(A256,'Base de Datos'!$A$1:$G$75,7,0),0)</f>
        <v>0</v>
      </c>
      <c r="AF256" s="40">
        <f>IFERROR(+VLOOKUP(A256,'Base de Datos'!$A$1:$G$75,6,0),0)</f>
        <v>0</v>
      </c>
      <c r="AG256" s="40"/>
      <c r="AH256" s="40"/>
      <c r="AI256" s="167">
        <f t="shared" si="292"/>
        <v>0</v>
      </c>
      <c r="AJ256" s="158">
        <f t="shared" si="334"/>
        <v>0</v>
      </c>
      <c r="AK256" s="40">
        <f>IFERROR(+VLOOKUP(A256,'Base de Datos'!$A$1:$M$75,11,0),0)</f>
        <v>0</v>
      </c>
      <c r="AL256" s="533">
        <f t="shared" si="335"/>
        <v>0</v>
      </c>
      <c r="AN256" s="217"/>
      <c r="AO256" s="217"/>
      <c r="AP256" s="217"/>
      <c r="AQ256" s="224"/>
      <c r="AR256" s="226"/>
      <c r="AS256" s="226"/>
      <c r="AT256" s="523"/>
      <c r="AU256" s="483"/>
      <c r="AV256" s="486">
        <f t="shared" si="262"/>
        <v>0</v>
      </c>
      <c r="AW256" s="486">
        <f t="shared" si="263"/>
        <v>0</v>
      </c>
    </row>
    <row r="257" spans="1:49" s="160" customFormat="1" ht="16.8" hidden="1" x14ac:dyDescent="0.55000000000000004">
      <c r="A257" s="253">
        <v>7</v>
      </c>
      <c r="B257" s="472" t="s">
        <v>253</v>
      </c>
      <c r="C257" s="456">
        <f>+C258+C266+C268+C273+C275</f>
        <v>0</v>
      </c>
      <c r="D257" s="457">
        <f>+D258+D266+D268+D273+D275</f>
        <v>0</v>
      </c>
      <c r="E257" s="476">
        <f>+E258+E266+E268+E273+E275</f>
        <v>0</v>
      </c>
      <c r="F257" s="476"/>
      <c r="G257" s="476"/>
      <c r="H257" s="476">
        <f>+H258+H266+H268+H273+H275</f>
        <v>0</v>
      </c>
      <c r="I257" s="174">
        <f t="shared" si="270"/>
        <v>0</v>
      </c>
      <c r="J257" s="473">
        <f>+J258+J266+J268+J273+J275</f>
        <v>0</v>
      </c>
      <c r="K257" s="181">
        <f t="shared" ref="K257:W257" si="338">+K258+K266+K268+K273+K275</f>
        <v>0</v>
      </c>
      <c r="L257" s="176">
        <f t="shared" si="338"/>
        <v>0</v>
      </c>
      <c r="M257" s="175">
        <f t="shared" si="338"/>
        <v>0</v>
      </c>
      <c r="N257" s="176">
        <f t="shared" si="338"/>
        <v>0</v>
      </c>
      <c r="O257" s="175">
        <f t="shared" si="338"/>
        <v>0</v>
      </c>
      <c r="P257" s="176">
        <f t="shared" si="338"/>
        <v>0</v>
      </c>
      <c r="Q257" s="175">
        <f t="shared" si="338"/>
        <v>0</v>
      </c>
      <c r="R257" s="176">
        <f t="shared" si="338"/>
        <v>0</v>
      </c>
      <c r="S257" s="175">
        <f t="shared" si="338"/>
        <v>0</v>
      </c>
      <c r="T257" s="176">
        <f>+T258+T266+T268+T273+T275</f>
        <v>0</v>
      </c>
      <c r="U257" s="175">
        <f>+U258+U266+U268+U273+U275</f>
        <v>0</v>
      </c>
      <c r="V257" s="176">
        <f t="shared" si="338"/>
        <v>0</v>
      </c>
      <c r="W257" s="175">
        <f t="shared" si="338"/>
        <v>0</v>
      </c>
      <c r="X257" s="176">
        <f t="shared" ref="X257:AA257" si="339">+X258+X266+X268+X273+X275</f>
        <v>0</v>
      </c>
      <c r="Y257" s="175">
        <f t="shared" si="339"/>
        <v>0</v>
      </c>
      <c r="Z257" s="176">
        <f t="shared" si="339"/>
        <v>0</v>
      </c>
      <c r="AA257" s="175">
        <f t="shared" si="339"/>
        <v>0</v>
      </c>
      <c r="AB257" s="177">
        <f t="shared" si="336"/>
        <v>0</v>
      </c>
      <c r="AC257" s="457">
        <f t="shared" si="337"/>
        <v>0</v>
      </c>
      <c r="AD257" s="174">
        <f t="shared" ref="AD257:AD292" si="340">SUM(J257:K257)</f>
        <v>0</v>
      </c>
      <c r="AE257" s="456">
        <f>+AE258+AE266+AE268+AE273+AE275</f>
        <v>0</v>
      </c>
      <c r="AF257" s="174">
        <f>+AF258+AF266+AF268+AF273+AF275</f>
        <v>0</v>
      </c>
      <c r="AG257" s="174"/>
      <c r="AH257" s="383"/>
      <c r="AI257" s="174">
        <f>+AI258+AI266+AI268+AI273+AI275</f>
        <v>0</v>
      </c>
      <c r="AJ257" s="365">
        <f t="shared" si="334"/>
        <v>0</v>
      </c>
      <c r="AK257" s="174">
        <f>+AK258+AK266+AK268+AK273+AK275</f>
        <v>0</v>
      </c>
      <c r="AL257" s="533">
        <f t="shared" si="335"/>
        <v>0</v>
      </c>
      <c r="AN257" s="174"/>
      <c r="AO257" s="174"/>
      <c r="AP257" s="174"/>
      <c r="AQ257" s="225"/>
      <c r="AR257" s="226"/>
      <c r="AS257" s="226"/>
      <c r="AT257" s="523"/>
      <c r="AU257" s="483"/>
      <c r="AV257" s="486">
        <f t="shared" si="262"/>
        <v>0</v>
      </c>
      <c r="AW257" s="486">
        <f t="shared" si="263"/>
        <v>0</v>
      </c>
    </row>
    <row r="258" spans="1:49" s="23" customFormat="1" ht="16.8" hidden="1" x14ac:dyDescent="0.55000000000000004">
      <c r="A258" s="384">
        <v>701</v>
      </c>
      <c r="B258" s="385" t="s">
        <v>254</v>
      </c>
      <c r="C258" s="386">
        <f>SUM(C259:C265)</f>
        <v>0</v>
      </c>
      <c r="D258" s="24">
        <f>SUM(D259:D265)</f>
        <v>0</v>
      </c>
      <c r="E258" s="29">
        <f>SUM(E259:E265)</f>
        <v>0</v>
      </c>
      <c r="F258" s="29"/>
      <c r="G258" s="29"/>
      <c r="H258" s="29">
        <f>SUM(H259:H265)</f>
        <v>0</v>
      </c>
      <c r="I258" s="39">
        <f t="shared" si="270"/>
        <v>0</v>
      </c>
      <c r="J258" s="22">
        <f>SUM(J259:J265)</f>
        <v>0</v>
      </c>
      <c r="K258" s="20">
        <f t="shared" ref="K258:W258" si="341">SUM(K259:K265)</f>
        <v>0</v>
      </c>
      <c r="L258" s="27">
        <f t="shared" si="341"/>
        <v>0</v>
      </c>
      <c r="M258" s="28">
        <f t="shared" si="341"/>
        <v>0</v>
      </c>
      <c r="N258" s="25">
        <f t="shared" si="341"/>
        <v>0</v>
      </c>
      <c r="O258" s="26">
        <f t="shared" si="341"/>
        <v>0</v>
      </c>
      <c r="P258" s="27">
        <f t="shared" si="341"/>
        <v>0</v>
      </c>
      <c r="Q258" s="28">
        <f t="shared" si="341"/>
        <v>0</v>
      </c>
      <c r="R258" s="25">
        <f t="shared" si="341"/>
        <v>0</v>
      </c>
      <c r="S258" s="26">
        <f t="shared" si="341"/>
        <v>0</v>
      </c>
      <c r="T258" s="27">
        <f>SUM(T259:T265)</f>
        <v>0</v>
      </c>
      <c r="U258" s="28">
        <f>SUM(U259:U265)</f>
        <v>0</v>
      </c>
      <c r="V258" s="25">
        <f t="shared" si="341"/>
        <v>0</v>
      </c>
      <c r="W258" s="26">
        <f t="shared" si="341"/>
        <v>0</v>
      </c>
      <c r="X258" s="27">
        <f t="shared" ref="X258:AA258" si="342">SUM(X259:X265)</f>
        <v>0</v>
      </c>
      <c r="Y258" s="28">
        <f t="shared" si="342"/>
        <v>0</v>
      </c>
      <c r="Z258" s="25">
        <f t="shared" si="342"/>
        <v>0</v>
      </c>
      <c r="AA258" s="26">
        <f t="shared" si="342"/>
        <v>0</v>
      </c>
      <c r="AB258" s="36">
        <f t="shared" si="336"/>
        <v>0</v>
      </c>
      <c r="AC258" s="43">
        <f t="shared" si="337"/>
        <v>0</v>
      </c>
      <c r="AD258" s="45">
        <f t="shared" si="340"/>
        <v>0</v>
      </c>
      <c r="AE258" s="467">
        <f>SUM(AE259:AE265)</f>
        <v>0</v>
      </c>
      <c r="AF258" s="45">
        <f>SUM(AF259:AF265)</f>
        <v>0</v>
      </c>
      <c r="AG258" s="40"/>
      <c r="AH258" s="40"/>
      <c r="AI258" s="166">
        <f>SUM(AI259:AI265)</f>
        <v>0</v>
      </c>
      <c r="AJ258" s="355">
        <f t="shared" si="334"/>
        <v>0</v>
      </c>
      <c r="AK258" s="45">
        <f>SUM(AK259:AK265)</f>
        <v>0</v>
      </c>
      <c r="AL258" s="533">
        <f t="shared" si="335"/>
        <v>0</v>
      </c>
      <c r="AN258" s="217"/>
      <c r="AO258" s="217"/>
      <c r="AP258" s="217"/>
      <c r="AQ258" s="224"/>
      <c r="AR258" s="226"/>
      <c r="AS258" s="226"/>
      <c r="AT258" s="523"/>
      <c r="AU258" s="483"/>
      <c r="AV258" s="486">
        <f t="shared" si="262"/>
        <v>0</v>
      </c>
      <c r="AW258" s="486">
        <f t="shared" si="263"/>
        <v>0</v>
      </c>
    </row>
    <row r="259" spans="1:49" s="4" customFormat="1" ht="15.6" hidden="1" x14ac:dyDescent="0.55000000000000004">
      <c r="A259" s="566">
        <v>70101</v>
      </c>
      <c r="B259" s="459" t="s">
        <v>255</v>
      </c>
      <c r="C259" s="568"/>
      <c r="D259" s="460"/>
      <c r="E259" s="5"/>
      <c r="F259" s="5"/>
      <c r="G259" s="5"/>
      <c r="H259" s="5"/>
      <c r="I259" s="38">
        <f t="shared" si="270"/>
        <v>0</v>
      </c>
      <c r="J259" s="548"/>
      <c r="K259" s="19"/>
      <c r="L259" s="14"/>
      <c r="M259" s="15"/>
      <c r="N259" s="18"/>
      <c r="O259" s="19"/>
      <c r="P259" s="14"/>
      <c r="Q259" s="15"/>
      <c r="R259" s="18"/>
      <c r="S259" s="19"/>
      <c r="T259" s="14"/>
      <c r="U259" s="15"/>
      <c r="V259" s="18"/>
      <c r="W259" s="19"/>
      <c r="X259" s="14"/>
      <c r="Y259" s="15"/>
      <c r="Z259" s="18"/>
      <c r="AA259" s="19"/>
      <c r="AB259" s="35">
        <f t="shared" si="336"/>
        <v>0</v>
      </c>
      <c r="AC259" s="484">
        <f t="shared" si="337"/>
        <v>0</v>
      </c>
      <c r="AD259" s="567">
        <f t="shared" si="340"/>
        <v>0</v>
      </c>
      <c r="AE259" s="463"/>
      <c r="AF259" s="40"/>
      <c r="AG259" s="40"/>
      <c r="AH259" s="40"/>
      <c r="AI259" s="167"/>
      <c r="AJ259" s="158">
        <f t="shared" si="334"/>
        <v>0</v>
      </c>
      <c r="AK259" s="40"/>
      <c r="AL259" s="533">
        <f t="shared" si="335"/>
        <v>0</v>
      </c>
      <c r="AN259" s="217"/>
      <c r="AO259" s="217"/>
      <c r="AP259" s="217"/>
      <c r="AQ259" s="224"/>
      <c r="AR259" s="226"/>
      <c r="AS259" s="226"/>
      <c r="AT259" s="523"/>
      <c r="AU259" s="483"/>
      <c r="AV259" s="486">
        <f t="shared" si="262"/>
        <v>0</v>
      </c>
      <c r="AW259" s="486">
        <f t="shared" si="263"/>
        <v>0</v>
      </c>
    </row>
    <row r="260" spans="1:49" s="4" customFormat="1" ht="15.6" hidden="1" x14ac:dyDescent="0.55000000000000004">
      <c r="A260" s="566">
        <v>70102</v>
      </c>
      <c r="B260" s="459" t="s">
        <v>256</v>
      </c>
      <c r="C260" s="568"/>
      <c r="D260" s="460"/>
      <c r="E260" s="5"/>
      <c r="F260" s="5"/>
      <c r="G260" s="5"/>
      <c r="H260" s="5"/>
      <c r="I260" s="38">
        <f t="shared" si="270"/>
        <v>0</v>
      </c>
      <c r="J260" s="548"/>
      <c r="K260" s="19"/>
      <c r="L260" s="14"/>
      <c r="M260" s="15"/>
      <c r="N260" s="18"/>
      <c r="O260" s="19"/>
      <c r="P260" s="14"/>
      <c r="Q260" s="15"/>
      <c r="R260" s="18"/>
      <c r="S260" s="19"/>
      <c r="T260" s="14"/>
      <c r="U260" s="15"/>
      <c r="V260" s="18"/>
      <c r="W260" s="19"/>
      <c r="X260" s="14"/>
      <c r="Y260" s="15"/>
      <c r="Z260" s="18"/>
      <c r="AA260" s="19"/>
      <c r="AB260" s="35">
        <f t="shared" si="336"/>
        <v>0</v>
      </c>
      <c r="AC260" s="484">
        <f t="shared" si="337"/>
        <v>0</v>
      </c>
      <c r="AD260" s="567">
        <f t="shared" si="340"/>
        <v>0</v>
      </c>
      <c r="AE260" s="463"/>
      <c r="AF260" s="40"/>
      <c r="AG260" s="40"/>
      <c r="AH260" s="40"/>
      <c r="AI260" s="167"/>
      <c r="AJ260" s="158">
        <f t="shared" si="334"/>
        <v>0</v>
      </c>
      <c r="AK260" s="40"/>
      <c r="AL260" s="533">
        <f t="shared" si="335"/>
        <v>0</v>
      </c>
      <c r="AN260" s="217"/>
      <c r="AO260" s="217"/>
      <c r="AP260" s="217"/>
      <c r="AQ260" s="224"/>
      <c r="AR260" s="226"/>
      <c r="AS260" s="226"/>
      <c r="AT260" s="523"/>
      <c r="AU260" s="483"/>
      <c r="AV260" s="486">
        <f t="shared" si="262"/>
        <v>0</v>
      </c>
      <c r="AW260" s="486">
        <f t="shared" si="263"/>
        <v>0</v>
      </c>
    </row>
    <row r="261" spans="1:49" s="4" customFormat="1" ht="22.8" hidden="1" x14ac:dyDescent="0.55000000000000004">
      <c r="A261" s="566">
        <v>70103</v>
      </c>
      <c r="B261" s="459" t="s">
        <v>257</v>
      </c>
      <c r="C261" s="568"/>
      <c r="D261" s="460"/>
      <c r="E261" s="5"/>
      <c r="F261" s="5"/>
      <c r="G261" s="5"/>
      <c r="H261" s="5"/>
      <c r="I261" s="38">
        <f t="shared" si="270"/>
        <v>0</v>
      </c>
      <c r="J261" s="548"/>
      <c r="K261" s="19"/>
      <c r="L261" s="14"/>
      <c r="M261" s="15"/>
      <c r="N261" s="18"/>
      <c r="O261" s="19"/>
      <c r="P261" s="14"/>
      <c r="Q261" s="15"/>
      <c r="R261" s="18"/>
      <c r="S261" s="19"/>
      <c r="T261" s="14"/>
      <c r="U261" s="15"/>
      <c r="V261" s="18"/>
      <c r="W261" s="19"/>
      <c r="X261" s="14"/>
      <c r="Y261" s="15"/>
      <c r="Z261" s="18"/>
      <c r="AA261" s="19"/>
      <c r="AB261" s="35">
        <f t="shared" si="336"/>
        <v>0</v>
      </c>
      <c r="AC261" s="484">
        <f t="shared" si="337"/>
        <v>0</v>
      </c>
      <c r="AD261" s="567">
        <f t="shared" si="340"/>
        <v>0</v>
      </c>
      <c r="AE261" s="463"/>
      <c r="AF261" s="40"/>
      <c r="AG261" s="40"/>
      <c r="AH261" s="40"/>
      <c r="AI261" s="167"/>
      <c r="AJ261" s="158">
        <f t="shared" si="334"/>
        <v>0</v>
      </c>
      <c r="AK261" s="40"/>
      <c r="AL261" s="533">
        <f t="shared" si="335"/>
        <v>0</v>
      </c>
      <c r="AN261" s="217"/>
      <c r="AO261" s="217"/>
      <c r="AP261" s="217"/>
      <c r="AQ261" s="224"/>
      <c r="AR261" s="226"/>
      <c r="AS261" s="226"/>
      <c r="AT261" s="523"/>
      <c r="AU261" s="483"/>
      <c r="AV261" s="486">
        <f t="shared" si="262"/>
        <v>0</v>
      </c>
      <c r="AW261" s="486">
        <f t="shared" si="263"/>
        <v>0</v>
      </c>
    </row>
    <row r="262" spans="1:49" s="4" customFormat="1" ht="15.6" hidden="1" x14ac:dyDescent="0.55000000000000004">
      <c r="A262" s="566">
        <v>70104</v>
      </c>
      <c r="B262" s="459" t="s">
        <v>258</v>
      </c>
      <c r="C262" s="568"/>
      <c r="D262" s="460"/>
      <c r="E262" s="5"/>
      <c r="F262" s="5"/>
      <c r="G262" s="5"/>
      <c r="H262" s="5"/>
      <c r="I262" s="38">
        <f t="shared" si="270"/>
        <v>0</v>
      </c>
      <c r="J262" s="548"/>
      <c r="K262" s="19"/>
      <c r="L262" s="14"/>
      <c r="M262" s="15"/>
      <c r="N262" s="18"/>
      <c r="O262" s="19"/>
      <c r="P262" s="14"/>
      <c r="Q262" s="15"/>
      <c r="R262" s="18"/>
      <c r="S262" s="19"/>
      <c r="T262" s="14"/>
      <c r="U262" s="15"/>
      <c r="V262" s="18"/>
      <c r="W262" s="19"/>
      <c r="X262" s="14"/>
      <c r="Y262" s="15"/>
      <c r="Z262" s="18"/>
      <c r="AA262" s="19"/>
      <c r="AB262" s="35">
        <f t="shared" si="336"/>
        <v>0</v>
      </c>
      <c r="AC262" s="484">
        <f t="shared" si="337"/>
        <v>0</v>
      </c>
      <c r="AD262" s="567">
        <f t="shared" si="340"/>
        <v>0</v>
      </c>
      <c r="AE262" s="463"/>
      <c r="AF262" s="40"/>
      <c r="AG262" s="40"/>
      <c r="AH262" s="40"/>
      <c r="AI262" s="167"/>
      <c r="AJ262" s="158">
        <f t="shared" si="334"/>
        <v>0</v>
      </c>
      <c r="AK262" s="40"/>
      <c r="AL262" s="533">
        <f t="shared" si="335"/>
        <v>0</v>
      </c>
      <c r="AN262" s="217"/>
      <c r="AO262" s="217"/>
      <c r="AP262" s="217"/>
      <c r="AQ262" s="224"/>
      <c r="AR262" s="226"/>
      <c r="AS262" s="226"/>
      <c r="AT262" s="523"/>
      <c r="AU262" s="483"/>
      <c r="AV262" s="486">
        <f t="shared" si="262"/>
        <v>0</v>
      </c>
      <c r="AW262" s="486">
        <f t="shared" si="263"/>
        <v>0</v>
      </c>
    </row>
    <row r="263" spans="1:49" s="4" customFormat="1" ht="22.8" hidden="1" x14ac:dyDescent="0.55000000000000004">
      <c r="A263" s="566">
        <v>70105</v>
      </c>
      <c r="B263" s="459" t="s">
        <v>259</v>
      </c>
      <c r="C263" s="568"/>
      <c r="D263" s="460"/>
      <c r="E263" s="5"/>
      <c r="F263" s="5"/>
      <c r="G263" s="5"/>
      <c r="H263" s="5"/>
      <c r="I263" s="38">
        <f t="shared" si="270"/>
        <v>0</v>
      </c>
      <c r="J263" s="548"/>
      <c r="K263" s="19"/>
      <c r="L263" s="14"/>
      <c r="M263" s="15"/>
      <c r="N263" s="18"/>
      <c r="O263" s="19"/>
      <c r="P263" s="14"/>
      <c r="Q263" s="15"/>
      <c r="R263" s="18"/>
      <c r="S263" s="19"/>
      <c r="T263" s="14"/>
      <c r="U263" s="15"/>
      <c r="V263" s="18"/>
      <c r="W263" s="19"/>
      <c r="X263" s="14"/>
      <c r="Y263" s="15"/>
      <c r="Z263" s="18"/>
      <c r="AA263" s="19"/>
      <c r="AB263" s="35">
        <f t="shared" si="336"/>
        <v>0</v>
      </c>
      <c r="AC263" s="484">
        <f t="shared" si="337"/>
        <v>0</v>
      </c>
      <c r="AD263" s="567">
        <f t="shared" si="340"/>
        <v>0</v>
      </c>
      <c r="AE263" s="463"/>
      <c r="AF263" s="40"/>
      <c r="AG263" s="40"/>
      <c r="AH263" s="40"/>
      <c r="AI263" s="167"/>
      <c r="AJ263" s="158">
        <f t="shared" si="334"/>
        <v>0</v>
      </c>
      <c r="AK263" s="40"/>
      <c r="AL263" s="533">
        <f t="shared" si="335"/>
        <v>0</v>
      </c>
      <c r="AN263" s="217"/>
      <c r="AO263" s="217"/>
      <c r="AP263" s="217"/>
      <c r="AQ263" s="224"/>
      <c r="AR263" s="226"/>
      <c r="AS263" s="226"/>
      <c r="AT263" s="523"/>
      <c r="AU263" s="483"/>
      <c r="AV263" s="486">
        <f t="shared" si="262"/>
        <v>0</v>
      </c>
      <c r="AW263" s="486">
        <f t="shared" si="263"/>
        <v>0</v>
      </c>
    </row>
    <row r="264" spans="1:49" s="4" customFormat="1" ht="22.8" hidden="1" x14ac:dyDescent="0.55000000000000004">
      <c r="A264" s="566">
        <v>70106</v>
      </c>
      <c r="B264" s="459" t="s">
        <v>260</v>
      </c>
      <c r="C264" s="568"/>
      <c r="D264" s="460"/>
      <c r="E264" s="5"/>
      <c r="F264" s="5"/>
      <c r="G264" s="5"/>
      <c r="H264" s="5"/>
      <c r="I264" s="38">
        <f t="shared" si="270"/>
        <v>0</v>
      </c>
      <c r="J264" s="548"/>
      <c r="K264" s="19"/>
      <c r="L264" s="14"/>
      <c r="M264" s="15"/>
      <c r="N264" s="18"/>
      <c r="O264" s="19"/>
      <c r="P264" s="14"/>
      <c r="Q264" s="15"/>
      <c r="R264" s="18"/>
      <c r="S264" s="19"/>
      <c r="T264" s="14"/>
      <c r="U264" s="15"/>
      <c r="V264" s="18"/>
      <c r="W264" s="19"/>
      <c r="X264" s="14"/>
      <c r="Y264" s="15"/>
      <c r="Z264" s="18"/>
      <c r="AA264" s="19"/>
      <c r="AB264" s="35">
        <f t="shared" si="336"/>
        <v>0</v>
      </c>
      <c r="AC264" s="484">
        <f t="shared" si="337"/>
        <v>0</v>
      </c>
      <c r="AD264" s="567">
        <f t="shared" si="340"/>
        <v>0</v>
      </c>
      <c r="AE264" s="463"/>
      <c r="AF264" s="40"/>
      <c r="AG264" s="40"/>
      <c r="AH264" s="40"/>
      <c r="AI264" s="167"/>
      <c r="AJ264" s="158">
        <f t="shared" si="334"/>
        <v>0</v>
      </c>
      <c r="AK264" s="40"/>
      <c r="AL264" s="533">
        <f t="shared" si="335"/>
        <v>0</v>
      </c>
      <c r="AN264" s="217"/>
      <c r="AO264" s="217"/>
      <c r="AP264" s="217"/>
      <c r="AQ264" s="224"/>
      <c r="AR264" s="226"/>
      <c r="AS264" s="226"/>
      <c r="AT264" s="523"/>
      <c r="AU264" s="483"/>
      <c r="AV264" s="486">
        <f t="shared" si="262"/>
        <v>0</v>
      </c>
      <c r="AW264" s="486">
        <f t="shared" si="263"/>
        <v>0</v>
      </c>
    </row>
    <row r="265" spans="1:49" s="4" customFormat="1" ht="15.6" hidden="1" x14ac:dyDescent="0.55000000000000004">
      <c r="A265" s="566">
        <v>70107</v>
      </c>
      <c r="B265" s="459" t="s">
        <v>261</v>
      </c>
      <c r="C265" s="568"/>
      <c r="D265" s="460"/>
      <c r="E265" s="5"/>
      <c r="F265" s="5"/>
      <c r="G265" s="5"/>
      <c r="H265" s="5"/>
      <c r="I265" s="38">
        <f t="shared" si="270"/>
        <v>0</v>
      </c>
      <c r="J265" s="548"/>
      <c r="K265" s="19"/>
      <c r="L265" s="14"/>
      <c r="M265" s="15"/>
      <c r="N265" s="18"/>
      <c r="O265" s="19"/>
      <c r="P265" s="14"/>
      <c r="Q265" s="15"/>
      <c r="R265" s="18"/>
      <c r="S265" s="19"/>
      <c r="T265" s="14"/>
      <c r="U265" s="15"/>
      <c r="V265" s="18"/>
      <c r="W265" s="19"/>
      <c r="X265" s="14"/>
      <c r="Y265" s="15"/>
      <c r="Z265" s="18"/>
      <c r="AA265" s="19"/>
      <c r="AB265" s="35">
        <f t="shared" si="336"/>
        <v>0</v>
      </c>
      <c r="AC265" s="484">
        <f t="shared" si="337"/>
        <v>0</v>
      </c>
      <c r="AD265" s="567">
        <f t="shared" si="340"/>
        <v>0</v>
      </c>
      <c r="AE265" s="463"/>
      <c r="AF265" s="40"/>
      <c r="AG265" s="40"/>
      <c r="AH265" s="40"/>
      <c r="AI265" s="167"/>
      <c r="AJ265" s="158">
        <f t="shared" si="334"/>
        <v>0</v>
      </c>
      <c r="AK265" s="40"/>
      <c r="AL265" s="533">
        <f t="shared" si="335"/>
        <v>0</v>
      </c>
      <c r="AN265" s="217"/>
      <c r="AO265" s="217"/>
      <c r="AP265" s="217"/>
      <c r="AQ265" s="224"/>
      <c r="AR265" s="226"/>
      <c r="AS265" s="226"/>
      <c r="AT265" s="523"/>
      <c r="AU265" s="483"/>
      <c r="AV265" s="486">
        <f t="shared" si="262"/>
        <v>0</v>
      </c>
      <c r="AW265" s="486">
        <f t="shared" si="263"/>
        <v>0</v>
      </c>
    </row>
    <row r="266" spans="1:49" s="23" customFormat="1" ht="16.8" hidden="1" x14ac:dyDescent="0.55000000000000004">
      <c r="A266" s="384">
        <v>702</v>
      </c>
      <c r="B266" s="385" t="s">
        <v>262</v>
      </c>
      <c r="C266" s="386">
        <f>C267</f>
        <v>0</v>
      </c>
      <c r="D266" s="24">
        <f>D267</f>
        <v>0</v>
      </c>
      <c r="E266" s="29">
        <f>E267</f>
        <v>0</v>
      </c>
      <c r="F266" s="29"/>
      <c r="G266" s="29"/>
      <c r="H266" s="29">
        <f>H267</f>
        <v>0</v>
      </c>
      <c r="I266" s="39">
        <f t="shared" si="270"/>
        <v>0</v>
      </c>
      <c r="J266" s="22">
        <f>J267</f>
        <v>0</v>
      </c>
      <c r="K266" s="20">
        <f t="shared" ref="K266:AA266" si="343">K267</f>
        <v>0</v>
      </c>
      <c r="L266" s="27">
        <f t="shared" si="343"/>
        <v>0</v>
      </c>
      <c r="M266" s="28">
        <f t="shared" si="343"/>
        <v>0</v>
      </c>
      <c r="N266" s="25">
        <f t="shared" si="343"/>
        <v>0</v>
      </c>
      <c r="O266" s="26">
        <f t="shared" si="343"/>
        <v>0</v>
      </c>
      <c r="P266" s="27">
        <f t="shared" si="343"/>
        <v>0</v>
      </c>
      <c r="Q266" s="28">
        <f t="shared" si="343"/>
        <v>0</v>
      </c>
      <c r="R266" s="25">
        <f t="shared" si="343"/>
        <v>0</v>
      </c>
      <c r="S266" s="26">
        <f t="shared" si="343"/>
        <v>0</v>
      </c>
      <c r="T266" s="27">
        <f t="shared" si="343"/>
        <v>0</v>
      </c>
      <c r="U266" s="28">
        <f t="shared" si="343"/>
        <v>0</v>
      </c>
      <c r="V266" s="25">
        <f t="shared" si="343"/>
        <v>0</v>
      </c>
      <c r="W266" s="26">
        <f t="shared" si="343"/>
        <v>0</v>
      </c>
      <c r="X266" s="27">
        <f t="shared" si="343"/>
        <v>0</v>
      </c>
      <c r="Y266" s="28">
        <f t="shared" si="343"/>
        <v>0</v>
      </c>
      <c r="Z266" s="25">
        <f t="shared" si="343"/>
        <v>0</v>
      </c>
      <c r="AA266" s="26">
        <f t="shared" si="343"/>
        <v>0</v>
      </c>
      <c r="AB266" s="36">
        <f t="shared" si="336"/>
        <v>0</v>
      </c>
      <c r="AC266" s="43">
        <f t="shared" si="337"/>
        <v>0</v>
      </c>
      <c r="AD266" s="45">
        <f t="shared" si="340"/>
        <v>0</v>
      </c>
      <c r="AE266" s="467">
        <f>AE267</f>
        <v>0</v>
      </c>
      <c r="AF266" s="45">
        <f>AF267</f>
        <v>0</v>
      </c>
      <c r="AG266" s="40"/>
      <c r="AH266" s="40"/>
      <c r="AI266" s="166">
        <f>AI267</f>
        <v>0</v>
      </c>
      <c r="AJ266" s="355">
        <f t="shared" si="334"/>
        <v>0</v>
      </c>
      <c r="AK266" s="45">
        <f>AK267</f>
        <v>0</v>
      </c>
      <c r="AL266" s="533">
        <f t="shared" si="335"/>
        <v>0</v>
      </c>
      <c r="AN266" s="217"/>
      <c r="AO266" s="217"/>
      <c r="AP266" s="217"/>
      <c r="AQ266" s="224"/>
      <c r="AR266" s="226"/>
      <c r="AS266" s="226"/>
      <c r="AT266" s="523"/>
      <c r="AU266" s="483"/>
      <c r="AV266" s="486">
        <f t="shared" ref="AV266:AV321" si="344">+AI266-AU266</f>
        <v>0</v>
      </c>
      <c r="AW266" s="486">
        <f t="shared" ref="AW266:AW321" si="345">+AV266</f>
        <v>0</v>
      </c>
    </row>
    <row r="267" spans="1:49" s="4" customFormat="1" ht="15.6" hidden="1" x14ac:dyDescent="0.55000000000000004">
      <c r="A267" s="566">
        <v>70201</v>
      </c>
      <c r="B267" s="459" t="s">
        <v>263</v>
      </c>
      <c r="C267" s="568"/>
      <c r="D267" s="460"/>
      <c r="E267" s="5"/>
      <c r="F267" s="5"/>
      <c r="G267" s="5"/>
      <c r="H267" s="5"/>
      <c r="I267" s="38">
        <f t="shared" si="270"/>
        <v>0</v>
      </c>
      <c r="J267" s="548"/>
      <c r="K267" s="19"/>
      <c r="L267" s="14"/>
      <c r="M267" s="15"/>
      <c r="N267" s="18"/>
      <c r="O267" s="19"/>
      <c r="P267" s="14"/>
      <c r="Q267" s="15"/>
      <c r="R267" s="18"/>
      <c r="S267" s="19"/>
      <c r="T267" s="14"/>
      <c r="U267" s="15"/>
      <c r="V267" s="18"/>
      <c r="W267" s="19"/>
      <c r="X267" s="14"/>
      <c r="Y267" s="15"/>
      <c r="Z267" s="18"/>
      <c r="AA267" s="19"/>
      <c r="AB267" s="35">
        <f t="shared" si="336"/>
        <v>0</v>
      </c>
      <c r="AC267" s="484">
        <f t="shared" si="337"/>
        <v>0</v>
      </c>
      <c r="AD267" s="567">
        <f t="shared" si="340"/>
        <v>0</v>
      </c>
      <c r="AE267" s="463"/>
      <c r="AF267" s="40"/>
      <c r="AG267" s="40"/>
      <c r="AH267" s="40"/>
      <c r="AI267" s="167"/>
      <c r="AJ267" s="158">
        <f t="shared" si="334"/>
        <v>0</v>
      </c>
      <c r="AK267" s="40"/>
      <c r="AL267" s="533">
        <f t="shared" si="335"/>
        <v>0</v>
      </c>
      <c r="AN267" s="217"/>
      <c r="AO267" s="217"/>
      <c r="AP267" s="217"/>
      <c r="AQ267" s="224"/>
      <c r="AR267" s="226"/>
      <c r="AS267" s="226"/>
      <c r="AT267" s="523"/>
      <c r="AU267" s="483"/>
      <c r="AV267" s="486">
        <f t="shared" si="344"/>
        <v>0</v>
      </c>
      <c r="AW267" s="486">
        <f t="shared" si="345"/>
        <v>0</v>
      </c>
    </row>
    <row r="268" spans="1:49" s="23" customFormat="1" ht="24" hidden="1" x14ac:dyDescent="0.55000000000000004">
      <c r="A268" s="384">
        <v>703</v>
      </c>
      <c r="B268" s="385" t="s">
        <v>264</v>
      </c>
      <c r="C268" s="386">
        <f>SUM(C269:C272)</f>
        <v>0</v>
      </c>
      <c r="D268" s="24">
        <f>SUM(D269:D272)</f>
        <v>0</v>
      </c>
      <c r="E268" s="29">
        <f>SUM(E269:E272)</f>
        <v>0</v>
      </c>
      <c r="F268" s="29"/>
      <c r="G268" s="29"/>
      <c r="H268" s="29">
        <f>SUM(H269:H272)</f>
        <v>0</v>
      </c>
      <c r="I268" s="39">
        <f t="shared" si="270"/>
        <v>0</v>
      </c>
      <c r="J268" s="22">
        <f>SUM(J269:J272)</f>
        <v>0</v>
      </c>
      <c r="K268" s="20">
        <f t="shared" ref="K268:W268" si="346">SUM(K269:K272)</f>
        <v>0</v>
      </c>
      <c r="L268" s="27">
        <f t="shared" si="346"/>
        <v>0</v>
      </c>
      <c r="M268" s="28">
        <f t="shared" si="346"/>
        <v>0</v>
      </c>
      <c r="N268" s="25">
        <f t="shared" si="346"/>
        <v>0</v>
      </c>
      <c r="O268" s="26">
        <f t="shared" si="346"/>
        <v>0</v>
      </c>
      <c r="P268" s="27">
        <f t="shared" si="346"/>
        <v>0</v>
      </c>
      <c r="Q268" s="28">
        <f t="shared" si="346"/>
        <v>0</v>
      </c>
      <c r="R268" s="25">
        <f t="shared" si="346"/>
        <v>0</v>
      </c>
      <c r="S268" s="26">
        <f t="shared" si="346"/>
        <v>0</v>
      </c>
      <c r="T268" s="27">
        <f>SUM(T269:T272)</f>
        <v>0</v>
      </c>
      <c r="U268" s="28">
        <f>SUM(U269:U272)</f>
        <v>0</v>
      </c>
      <c r="V268" s="25">
        <f t="shared" si="346"/>
        <v>0</v>
      </c>
      <c r="W268" s="26">
        <f t="shared" si="346"/>
        <v>0</v>
      </c>
      <c r="X268" s="27">
        <f t="shared" ref="X268:AA268" si="347">SUM(X269:X272)</f>
        <v>0</v>
      </c>
      <c r="Y268" s="28">
        <f t="shared" si="347"/>
        <v>0</v>
      </c>
      <c r="Z268" s="25">
        <f t="shared" si="347"/>
        <v>0</v>
      </c>
      <c r="AA268" s="26">
        <f t="shared" si="347"/>
        <v>0</v>
      </c>
      <c r="AB268" s="36">
        <f t="shared" si="336"/>
        <v>0</v>
      </c>
      <c r="AC268" s="43">
        <f t="shared" si="337"/>
        <v>0</v>
      </c>
      <c r="AD268" s="45">
        <f t="shared" si="340"/>
        <v>0</v>
      </c>
      <c r="AE268" s="467">
        <f>SUM(AE269:AE272)</f>
        <v>0</v>
      </c>
      <c r="AF268" s="45">
        <f>SUM(AF269:AF272)</f>
        <v>0</v>
      </c>
      <c r="AG268" s="40"/>
      <c r="AH268" s="40"/>
      <c r="AI268" s="166">
        <f>SUM(AI269:AI272)</f>
        <v>0</v>
      </c>
      <c r="AJ268" s="355">
        <f t="shared" si="334"/>
        <v>0</v>
      </c>
      <c r="AK268" s="45">
        <f>SUM(AK269:AK272)</f>
        <v>0</v>
      </c>
      <c r="AL268" s="533">
        <f t="shared" si="335"/>
        <v>0</v>
      </c>
      <c r="AN268" s="217"/>
      <c r="AO268" s="217"/>
      <c r="AP268" s="217"/>
      <c r="AQ268" s="224"/>
      <c r="AR268" s="226"/>
      <c r="AS268" s="226"/>
      <c r="AT268" s="523"/>
      <c r="AU268" s="483"/>
      <c r="AV268" s="486">
        <f t="shared" si="344"/>
        <v>0</v>
      </c>
      <c r="AW268" s="486">
        <f t="shared" si="345"/>
        <v>0</v>
      </c>
    </row>
    <row r="269" spans="1:49" s="4" customFormat="1" ht="15.6" hidden="1" x14ac:dyDescent="0.55000000000000004">
      <c r="A269" s="566">
        <v>70301</v>
      </c>
      <c r="B269" s="459" t="s">
        <v>265</v>
      </c>
      <c r="C269" s="568"/>
      <c r="D269" s="460"/>
      <c r="E269" s="5"/>
      <c r="F269" s="5"/>
      <c r="G269" s="5"/>
      <c r="H269" s="5"/>
      <c r="I269" s="38">
        <f t="shared" ref="I269:I294" si="348">SUM(C269:D269)</f>
        <v>0</v>
      </c>
      <c r="J269" s="548"/>
      <c r="K269" s="19"/>
      <c r="L269" s="14"/>
      <c r="M269" s="15"/>
      <c r="N269" s="18"/>
      <c r="O269" s="19"/>
      <c r="P269" s="14"/>
      <c r="Q269" s="15"/>
      <c r="R269" s="18"/>
      <c r="S269" s="19"/>
      <c r="T269" s="14"/>
      <c r="U269" s="15"/>
      <c r="V269" s="18"/>
      <c r="W269" s="19"/>
      <c r="X269" s="14"/>
      <c r="Y269" s="15"/>
      <c r="Z269" s="18"/>
      <c r="AA269" s="19"/>
      <c r="AB269" s="35">
        <f t="shared" si="336"/>
        <v>0</v>
      </c>
      <c r="AC269" s="484">
        <f t="shared" si="337"/>
        <v>0</v>
      </c>
      <c r="AD269" s="567">
        <f t="shared" si="340"/>
        <v>0</v>
      </c>
      <c r="AE269" s="463"/>
      <c r="AF269" s="40"/>
      <c r="AG269" s="40"/>
      <c r="AH269" s="40"/>
      <c r="AI269" s="167"/>
      <c r="AJ269" s="158">
        <f t="shared" si="334"/>
        <v>0</v>
      </c>
      <c r="AK269" s="40"/>
      <c r="AL269" s="533">
        <f t="shared" si="335"/>
        <v>0</v>
      </c>
      <c r="AN269" s="217"/>
      <c r="AO269" s="217"/>
      <c r="AP269" s="217"/>
      <c r="AQ269" s="224"/>
      <c r="AR269" s="226"/>
      <c r="AS269" s="226"/>
      <c r="AT269" s="523"/>
      <c r="AU269" s="483"/>
      <c r="AV269" s="486">
        <f t="shared" si="344"/>
        <v>0</v>
      </c>
      <c r="AW269" s="486">
        <f t="shared" si="345"/>
        <v>0</v>
      </c>
    </row>
    <row r="270" spans="1:49" s="4" customFormat="1" ht="15.6" hidden="1" x14ac:dyDescent="0.55000000000000004">
      <c r="A270" s="566">
        <v>70302</v>
      </c>
      <c r="B270" s="459" t="s">
        <v>266</v>
      </c>
      <c r="C270" s="568"/>
      <c r="D270" s="460"/>
      <c r="E270" s="5"/>
      <c r="F270" s="5"/>
      <c r="G270" s="5"/>
      <c r="H270" s="5"/>
      <c r="I270" s="38">
        <f t="shared" si="348"/>
        <v>0</v>
      </c>
      <c r="J270" s="548"/>
      <c r="K270" s="19"/>
      <c r="L270" s="14"/>
      <c r="M270" s="15"/>
      <c r="N270" s="18"/>
      <c r="O270" s="19"/>
      <c r="P270" s="14"/>
      <c r="Q270" s="15"/>
      <c r="R270" s="18"/>
      <c r="S270" s="19"/>
      <c r="T270" s="14"/>
      <c r="U270" s="15"/>
      <c r="V270" s="18"/>
      <c r="W270" s="19"/>
      <c r="X270" s="14"/>
      <c r="Y270" s="15"/>
      <c r="Z270" s="18"/>
      <c r="AA270" s="19"/>
      <c r="AB270" s="35">
        <f t="shared" si="336"/>
        <v>0</v>
      </c>
      <c r="AC270" s="484">
        <f t="shared" si="337"/>
        <v>0</v>
      </c>
      <c r="AD270" s="567">
        <f t="shared" si="340"/>
        <v>0</v>
      </c>
      <c r="AE270" s="463"/>
      <c r="AF270" s="40"/>
      <c r="AG270" s="40"/>
      <c r="AH270" s="40"/>
      <c r="AI270" s="167"/>
      <c r="AJ270" s="158">
        <f t="shared" si="334"/>
        <v>0</v>
      </c>
      <c r="AK270" s="40"/>
      <c r="AL270" s="533">
        <f t="shared" si="335"/>
        <v>0</v>
      </c>
      <c r="AN270" s="217"/>
      <c r="AO270" s="217"/>
      <c r="AP270" s="217"/>
      <c r="AQ270" s="224"/>
      <c r="AR270" s="226"/>
      <c r="AS270" s="226"/>
      <c r="AT270" s="523"/>
      <c r="AU270" s="483"/>
      <c r="AV270" s="486">
        <f t="shared" si="344"/>
        <v>0</v>
      </c>
      <c r="AW270" s="486">
        <f t="shared" si="345"/>
        <v>0</v>
      </c>
    </row>
    <row r="271" spans="1:49" s="4" customFormat="1" ht="15.6" hidden="1" x14ac:dyDescent="0.55000000000000004">
      <c r="A271" s="566">
        <v>70303</v>
      </c>
      <c r="B271" s="459" t="s">
        <v>267</v>
      </c>
      <c r="C271" s="568"/>
      <c r="D271" s="460"/>
      <c r="E271" s="5"/>
      <c r="F271" s="5"/>
      <c r="G271" s="5"/>
      <c r="H271" s="5"/>
      <c r="I271" s="38">
        <f t="shared" si="348"/>
        <v>0</v>
      </c>
      <c r="J271" s="548"/>
      <c r="K271" s="19"/>
      <c r="L271" s="14"/>
      <c r="M271" s="15"/>
      <c r="N271" s="18"/>
      <c r="O271" s="19"/>
      <c r="P271" s="14"/>
      <c r="Q271" s="15"/>
      <c r="R271" s="18"/>
      <c r="S271" s="19"/>
      <c r="T271" s="14"/>
      <c r="U271" s="15"/>
      <c r="V271" s="18"/>
      <c r="W271" s="19"/>
      <c r="X271" s="14"/>
      <c r="Y271" s="15"/>
      <c r="Z271" s="18"/>
      <c r="AA271" s="19"/>
      <c r="AB271" s="35">
        <f t="shared" si="336"/>
        <v>0</v>
      </c>
      <c r="AC271" s="484">
        <f t="shared" si="337"/>
        <v>0</v>
      </c>
      <c r="AD271" s="567">
        <f t="shared" si="340"/>
        <v>0</v>
      </c>
      <c r="AE271" s="463"/>
      <c r="AF271" s="40"/>
      <c r="AG271" s="40"/>
      <c r="AH271" s="40"/>
      <c r="AI271" s="167"/>
      <c r="AJ271" s="158">
        <f t="shared" si="334"/>
        <v>0</v>
      </c>
      <c r="AK271" s="40"/>
      <c r="AL271" s="533">
        <f t="shared" si="335"/>
        <v>0</v>
      </c>
      <c r="AN271" s="217"/>
      <c r="AO271" s="217"/>
      <c r="AP271" s="217"/>
      <c r="AQ271" s="224"/>
      <c r="AR271" s="226"/>
      <c r="AS271" s="226"/>
      <c r="AT271" s="523"/>
      <c r="AU271" s="483"/>
      <c r="AV271" s="486">
        <f t="shared" si="344"/>
        <v>0</v>
      </c>
      <c r="AW271" s="486">
        <f t="shared" si="345"/>
        <v>0</v>
      </c>
    </row>
    <row r="272" spans="1:49" s="4" customFormat="1" ht="22.8" hidden="1" x14ac:dyDescent="0.55000000000000004">
      <c r="A272" s="566">
        <v>70399</v>
      </c>
      <c r="B272" s="459" t="s">
        <v>268</v>
      </c>
      <c r="C272" s="568"/>
      <c r="D272" s="460"/>
      <c r="E272" s="5"/>
      <c r="F272" s="5"/>
      <c r="G272" s="5"/>
      <c r="H272" s="5"/>
      <c r="I272" s="38">
        <f t="shared" si="348"/>
        <v>0</v>
      </c>
      <c r="J272" s="548"/>
      <c r="K272" s="19"/>
      <c r="L272" s="14"/>
      <c r="M272" s="15"/>
      <c r="N272" s="18"/>
      <c r="O272" s="19"/>
      <c r="P272" s="14"/>
      <c r="Q272" s="15"/>
      <c r="R272" s="18"/>
      <c r="S272" s="19"/>
      <c r="T272" s="14"/>
      <c r="U272" s="15"/>
      <c r="V272" s="18"/>
      <c r="W272" s="19"/>
      <c r="X272" s="14"/>
      <c r="Y272" s="15"/>
      <c r="Z272" s="18"/>
      <c r="AA272" s="19"/>
      <c r="AB272" s="35">
        <f t="shared" si="336"/>
        <v>0</v>
      </c>
      <c r="AC272" s="484">
        <f t="shared" si="337"/>
        <v>0</v>
      </c>
      <c r="AD272" s="567">
        <f t="shared" si="340"/>
        <v>0</v>
      </c>
      <c r="AE272" s="463"/>
      <c r="AF272" s="40"/>
      <c r="AG272" s="40"/>
      <c r="AH272" s="40"/>
      <c r="AI272" s="167"/>
      <c r="AJ272" s="158">
        <f t="shared" si="334"/>
        <v>0</v>
      </c>
      <c r="AK272" s="40"/>
      <c r="AL272" s="533">
        <f t="shared" si="335"/>
        <v>0</v>
      </c>
      <c r="AN272" s="217"/>
      <c r="AO272" s="217"/>
      <c r="AP272" s="217"/>
      <c r="AQ272" s="224"/>
      <c r="AR272" s="226"/>
      <c r="AS272" s="226"/>
      <c r="AT272" s="523"/>
      <c r="AU272" s="483"/>
      <c r="AV272" s="486">
        <f t="shared" si="344"/>
        <v>0</v>
      </c>
      <c r="AW272" s="486">
        <f t="shared" si="345"/>
        <v>0</v>
      </c>
    </row>
    <row r="273" spans="1:49" s="23" customFormat="1" ht="24" hidden="1" x14ac:dyDescent="0.55000000000000004">
      <c r="A273" s="384">
        <v>704</v>
      </c>
      <c r="B273" s="385" t="s">
        <v>269</v>
      </c>
      <c r="C273" s="386">
        <f>C274</f>
        <v>0</v>
      </c>
      <c r="D273" s="24">
        <f>D274</f>
        <v>0</v>
      </c>
      <c r="E273" s="29">
        <f>E274</f>
        <v>0</v>
      </c>
      <c r="F273" s="29"/>
      <c r="G273" s="29"/>
      <c r="H273" s="29">
        <f>H274</f>
        <v>0</v>
      </c>
      <c r="I273" s="39">
        <f t="shared" si="348"/>
        <v>0</v>
      </c>
      <c r="J273" s="22">
        <f>J274</f>
        <v>0</v>
      </c>
      <c r="K273" s="20">
        <f t="shared" ref="K273:AA273" si="349">K274</f>
        <v>0</v>
      </c>
      <c r="L273" s="27">
        <f t="shared" si="349"/>
        <v>0</v>
      </c>
      <c r="M273" s="28">
        <f t="shared" si="349"/>
        <v>0</v>
      </c>
      <c r="N273" s="25">
        <f t="shared" si="349"/>
        <v>0</v>
      </c>
      <c r="O273" s="26">
        <f t="shared" si="349"/>
        <v>0</v>
      </c>
      <c r="P273" s="27">
        <f t="shared" si="349"/>
        <v>0</v>
      </c>
      <c r="Q273" s="28">
        <f t="shared" si="349"/>
        <v>0</v>
      </c>
      <c r="R273" s="25">
        <f t="shared" si="349"/>
        <v>0</v>
      </c>
      <c r="S273" s="26">
        <f t="shared" si="349"/>
        <v>0</v>
      </c>
      <c r="T273" s="27">
        <f t="shared" si="349"/>
        <v>0</v>
      </c>
      <c r="U273" s="28">
        <f t="shared" si="349"/>
        <v>0</v>
      </c>
      <c r="V273" s="25">
        <f t="shared" si="349"/>
        <v>0</v>
      </c>
      <c r="W273" s="26">
        <f t="shared" si="349"/>
        <v>0</v>
      </c>
      <c r="X273" s="27">
        <f t="shared" si="349"/>
        <v>0</v>
      </c>
      <c r="Y273" s="28">
        <f t="shared" si="349"/>
        <v>0</v>
      </c>
      <c r="Z273" s="25">
        <f t="shared" si="349"/>
        <v>0</v>
      </c>
      <c r="AA273" s="26">
        <f t="shared" si="349"/>
        <v>0</v>
      </c>
      <c r="AB273" s="36">
        <f t="shared" si="336"/>
        <v>0</v>
      </c>
      <c r="AC273" s="43">
        <f t="shared" si="337"/>
        <v>0</v>
      </c>
      <c r="AD273" s="45">
        <f t="shared" si="340"/>
        <v>0</v>
      </c>
      <c r="AE273" s="467">
        <f>AE274</f>
        <v>0</v>
      </c>
      <c r="AF273" s="45">
        <f>AF274</f>
        <v>0</v>
      </c>
      <c r="AG273" s="40"/>
      <c r="AH273" s="40"/>
      <c r="AI273" s="166">
        <f>AI274</f>
        <v>0</v>
      </c>
      <c r="AJ273" s="355">
        <f t="shared" si="334"/>
        <v>0</v>
      </c>
      <c r="AK273" s="45">
        <f>AK274</f>
        <v>0</v>
      </c>
      <c r="AL273" s="533">
        <f t="shared" si="335"/>
        <v>0</v>
      </c>
      <c r="AN273" s="217"/>
      <c r="AO273" s="217"/>
      <c r="AP273" s="217"/>
      <c r="AQ273" s="224"/>
      <c r="AR273" s="226"/>
      <c r="AS273" s="226"/>
      <c r="AT273" s="523"/>
      <c r="AU273" s="483"/>
      <c r="AV273" s="486">
        <f t="shared" si="344"/>
        <v>0</v>
      </c>
      <c r="AW273" s="486">
        <f t="shared" si="345"/>
        <v>0</v>
      </c>
    </row>
    <row r="274" spans="1:49" s="4" customFormat="1" ht="15.6" hidden="1" x14ac:dyDescent="0.55000000000000004">
      <c r="A274" s="566">
        <v>70401</v>
      </c>
      <c r="B274" s="459" t="s">
        <v>270</v>
      </c>
      <c r="C274" s="568"/>
      <c r="D274" s="460"/>
      <c r="E274" s="5"/>
      <c r="F274" s="5"/>
      <c r="G274" s="5"/>
      <c r="H274" s="5"/>
      <c r="I274" s="38">
        <f t="shared" si="348"/>
        <v>0</v>
      </c>
      <c r="J274" s="548"/>
      <c r="K274" s="19"/>
      <c r="L274" s="14"/>
      <c r="M274" s="15"/>
      <c r="N274" s="18"/>
      <c r="O274" s="19"/>
      <c r="P274" s="14"/>
      <c r="Q274" s="15"/>
      <c r="R274" s="18"/>
      <c r="S274" s="19"/>
      <c r="T274" s="14"/>
      <c r="U274" s="15"/>
      <c r="V274" s="18"/>
      <c r="W274" s="19"/>
      <c r="X274" s="14"/>
      <c r="Y274" s="15"/>
      <c r="Z274" s="18"/>
      <c r="AA274" s="19"/>
      <c r="AB274" s="35">
        <f t="shared" si="336"/>
        <v>0</v>
      </c>
      <c r="AC274" s="484">
        <f t="shared" si="337"/>
        <v>0</v>
      </c>
      <c r="AD274" s="567">
        <f t="shared" si="340"/>
        <v>0</v>
      </c>
      <c r="AE274" s="463"/>
      <c r="AF274" s="40"/>
      <c r="AG274" s="40"/>
      <c r="AH274" s="40"/>
      <c r="AI274" s="167"/>
      <c r="AJ274" s="158">
        <f t="shared" si="334"/>
        <v>0</v>
      </c>
      <c r="AK274" s="40"/>
      <c r="AL274" s="533">
        <f t="shared" si="335"/>
        <v>0</v>
      </c>
      <c r="AN274" s="217"/>
      <c r="AO274" s="217"/>
      <c r="AP274" s="217"/>
      <c r="AQ274" s="224"/>
      <c r="AR274" s="226"/>
      <c r="AS274" s="226"/>
      <c r="AT274" s="523"/>
      <c r="AU274" s="483"/>
      <c r="AV274" s="486">
        <f t="shared" si="344"/>
        <v>0</v>
      </c>
      <c r="AW274" s="486">
        <f t="shared" si="345"/>
        <v>0</v>
      </c>
    </row>
    <row r="275" spans="1:49" s="23" customFormat="1" ht="24" hidden="1" x14ac:dyDescent="0.55000000000000004">
      <c r="A275" s="384">
        <v>705</v>
      </c>
      <c r="B275" s="385" t="s">
        <v>271</v>
      </c>
      <c r="C275" s="386">
        <f>SUM(C276:C277)</f>
        <v>0</v>
      </c>
      <c r="D275" s="24">
        <f>SUM(D276:D277)</f>
        <v>0</v>
      </c>
      <c r="E275" s="29">
        <f>SUM(E276:E277)</f>
        <v>0</v>
      </c>
      <c r="F275" s="29"/>
      <c r="G275" s="29"/>
      <c r="H275" s="29">
        <f>SUM(H276:H277)</f>
        <v>0</v>
      </c>
      <c r="I275" s="39">
        <f t="shared" si="348"/>
        <v>0</v>
      </c>
      <c r="J275" s="22">
        <f>SUM(J276:J277)</f>
        <v>0</v>
      </c>
      <c r="K275" s="20">
        <f t="shared" ref="K275:W275" si="350">SUM(K276:K277)</f>
        <v>0</v>
      </c>
      <c r="L275" s="27">
        <f t="shared" si="350"/>
        <v>0</v>
      </c>
      <c r="M275" s="28">
        <f t="shared" si="350"/>
        <v>0</v>
      </c>
      <c r="N275" s="25">
        <f t="shared" si="350"/>
        <v>0</v>
      </c>
      <c r="O275" s="26">
        <f t="shared" si="350"/>
        <v>0</v>
      </c>
      <c r="P275" s="27">
        <f t="shared" si="350"/>
        <v>0</v>
      </c>
      <c r="Q275" s="28">
        <f t="shared" si="350"/>
        <v>0</v>
      </c>
      <c r="R275" s="25">
        <f t="shared" si="350"/>
        <v>0</v>
      </c>
      <c r="S275" s="26">
        <f t="shared" si="350"/>
        <v>0</v>
      </c>
      <c r="T275" s="27">
        <f>SUM(T276:T277)</f>
        <v>0</v>
      </c>
      <c r="U275" s="28">
        <f>SUM(U276:U277)</f>
        <v>0</v>
      </c>
      <c r="V275" s="25">
        <f t="shared" si="350"/>
        <v>0</v>
      </c>
      <c r="W275" s="26">
        <f t="shared" si="350"/>
        <v>0</v>
      </c>
      <c r="X275" s="27">
        <f t="shared" ref="X275:AA275" si="351">SUM(X276:X277)</f>
        <v>0</v>
      </c>
      <c r="Y275" s="28">
        <f t="shared" si="351"/>
        <v>0</v>
      </c>
      <c r="Z275" s="25">
        <f t="shared" si="351"/>
        <v>0</v>
      </c>
      <c r="AA275" s="26">
        <f t="shared" si="351"/>
        <v>0</v>
      </c>
      <c r="AB275" s="36">
        <f t="shared" si="336"/>
        <v>0</v>
      </c>
      <c r="AC275" s="43">
        <f t="shared" si="337"/>
        <v>0</v>
      </c>
      <c r="AD275" s="45">
        <f t="shared" si="340"/>
        <v>0</v>
      </c>
      <c r="AE275" s="467">
        <f>SUM(AE276:AE277)</f>
        <v>0</v>
      </c>
      <c r="AF275" s="45">
        <f>SUM(AF276:AF277)</f>
        <v>0</v>
      </c>
      <c r="AG275" s="40"/>
      <c r="AH275" s="40"/>
      <c r="AI275" s="166">
        <f>SUM(AI276:AI277)</f>
        <v>0</v>
      </c>
      <c r="AJ275" s="355">
        <f t="shared" si="334"/>
        <v>0</v>
      </c>
      <c r="AK275" s="45">
        <f>SUM(AK276:AK277)</f>
        <v>0</v>
      </c>
      <c r="AL275" s="533">
        <f t="shared" si="335"/>
        <v>0</v>
      </c>
      <c r="AN275" s="217"/>
      <c r="AO275" s="217"/>
      <c r="AP275" s="217"/>
      <c r="AQ275" s="224"/>
      <c r="AR275" s="226"/>
      <c r="AS275" s="226"/>
      <c r="AT275" s="523"/>
      <c r="AU275" s="483"/>
      <c r="AV275" s="486">
        <f t="shared" si="344"/>
        <v>0</v>
      </c>
      <c r="AW275" s="486">
        <f t="shared" si="345"/>
        <v>0</v>
      </c>
    </row>
    <row r="276" spans="1:49" s="4" customFormat="1" ht="15.6" hidden="1" x14ac:dyDescent="0.55000000000000004">
      <c r="A276" s="566">
        <v>70501</v>
      </c>
      <c r="B276" s="459" t="s">
        <v>272</v>
      </c>
      <c r="C276" s="568"/>
      <c r="D276" s="460"/>
      <c r="E276" s="5"/>
      <c r="F276" s="5"/>
      <c r="G276" s="5"/>
      <c r="H276" s="5"/>
      <c r="I276" s="38">
        <f t="shared" si="348"/>
        <v>0</v>
      </c>
      <c r="J276" s="548"/>
      <c r="K276" s="19"/>
      <c r="L276" s="14"/>
      <c r="M276" s="15"/>
      <c r="N276" s="18"/>
      <c r="O276" s="19"/>
      <c r="P276" s="14"/>
      <c r="Q276" s="15"/>
      <c r="R276" s="18"/>
      <c r="S276" s="19"/>
      <c r="T276" s="14"/>
      <c r="U276" s="15"/>
      <c r="V276" s="18"/>
      <c r="W276" s="19"/>
      <c r="X276" s="14"/>
      <c r="Y276" s="15"/>
      <c r="Z276" s="18"/>
      <c r="AA276" s="19"/>
      <c r="AB276" s="35">
        <f t="shared" si="336"/>
        <v>0</v>
      </c>
      <c r="AC276" s="484">
        <f t="shared" si="337"/>
        <v>0</v>
      </c>
      <c r="AD276" s="567">
        <f t="shared" si="340"/>
        <v>0</v>
      </c>
      <c r="AE276" s="463"/>
      <c r="AF276" s="40"/>
      <c r="AG276" s="40"/>
      <c r="AH276" s="40"/>
      <c r="AI276" s="167"/>
      <c r="AJ276" s="158">
        <f t="shared" si="334"/>
        <v>0</v>
      </c>
      <c r="AK276" s="40"/>
      <c r="AL276" s="533">
        <f t="shared" si="335"/>
        <v>0</v>
      </c>
      <c r="AN276" s="217"/>
      <c r="AO276" s="217"/>
      <c r="AP276" s="217"/>
      <c r="AQ276" s="224"/>
      <c r="AR276" s="226"/>
      <c r="AS276" s="226"/>
      <c r="AT276" s="523"/>
      <c r="AU276" s="483"/>
      <c r="AV276" s="486">
        <f t="shared" si="344"/>
        <v>0</v>
      </c>
      <c r="AW276" s="486">
        <f t="shared" si="345"/>
        <v>0</v>
      </c>
    </row>
    <row r="277" spans="1:49" s="4" customFormat="1" ht="15.6" hidden="1" x14ac:dyDescent="0.55000000000000004">
      <c r="A277" s="566">
        <v>70502</v>
      </c>
      <c r="B277" s="459" t="s">
        <v>273</v>
      </c>
      <c r="C277" s="568"/>
      <c r="D277" s="460"/>
      <c r="E277" s="5"/>
      <c r="F277" s="5"/>
      <c r="G277" s="5"/>
      <c r="H277" s="5"/>
      <c r="I277" s="38">
        <f t="shared" si="348"/>
        <v>0</v>
      </c>
      <c r="J277" s="548"/>
      <c r="K277" s="19"/>
      <c r="L277" s="14"/>
      <c r="M277" s="15"/>
      <c r="N277" s="18"/>
      <c r="O277" s="19"/>
      <c r="P277" s="14"/>
      <c r="Q277" s="15"/>
      <c r="R277" s="18"/>
      <c r="S277" s="19"/>
      <c r="T277" s="14"/>
      <c r="U277" s="15"/>
      <c r="V277" s="18"/>
      <c r="W277" s="19"/>
      <c r="X277" s="14"/>
      <c r="Y277" s="15"/>
      <c r="Z277" s="18"/>
      <c r="AA277" s="19"/>
      <c r="AB277" s="35">
        <f t="shared" si="336"/>
        <v>0</v>
      </c>
      <c r="AC277" s="484">
        <f t="shared" si="337"/>
        <v>0</v>
      </c>
      <c r="AD277" s="567">
        <f t="shared" si="340"/>
        <v>0</v>
      </c>
      <c r="AE277" s="463"/>
      <c r="AF277" s="40"/>
      <c r="AG277" s="40"/>
      <c r="AH277" s="40"/>
      <c r="AI277" s="167"/>
      <c r="AJ277" s="158">
        <f t="shared" si="334"/>
        <v>0</v>
      </c>
      <c r="AK277" s="40"/>
      <c r="AL277" s="533">
        <f t="shared" si="335"/>
        <v>0</v>
      </c>
      <c r="AN277" s="217"/>
      <c r="AO277" s="217"/>
      <c r="AP277" s="217"/>
      <c r="AQ277" s="224"/>
      <c r="AR277" s="226"/>
      <c r="AS277" s="226"/>
      <c r="AT277" s="523"/>
      <c r="AU277" s="483"/>
      <c r="AV277" s="486">
        <f t="shared" si="344"/>
        <v>0</v>
      </c>
      <c r="AW277" s="486">
        <f t="shared" si="345"/>
        <v>0</v>
      </c>
    </row>
    <row r="278" spans="1:49" s="160" customFormat="1" ht="16.8" hidden="1" x14ac:dyDescent="0.55000000000000004">
      <c r="A278" s="253">
        <v>8</v>
      </c>
      <c r="B278" s="472" t="s">
        <v>274</v>
      </c>
      <c r="C278" s="456">
        <f>+C279+C284</f>
        <v>0</v>
      </c>
      <c r="D278" s="457">
        <f>+D279+D284</f>
        <v>0</v>
      </c>
      <c r="E278" s="476">
        <f>+E279+E284</f>
        <v>0</v>
      </c>
      <c r="F278" s="476"/>
      <c r="G278" s="476"/>
      <c r="H278" s="476">
        <f>+H279+H284</f>
        <v>0</v>
      </c>
      <c r="I278" s="174">
        <f t="shared" si="348"/>
        <v>0</v>
      </c>
      <c r="J278" s="473">
        <f>+J279+J284</f>
        <v>0</v>
      </c>
      <c r="K278" s="181">
        <f t="shared" ref="K278:W278" si="352">+K279+K284</f>
        <v>0</v>
      </c>
      <c r="L278" s="176">
        <f t="shared" si="352"/>
        <v>0</v>
      </c>
      <c r="M278" s="175">
        <f t="shared" si="352"/>
        <v>0</v>
      </c>
      <c r="N278" s="176">
        <f t="shared" si="352"/>
        <v>0</v>
      </c>
      <c r="O278" s="175">
        <f t="shared" si="352"/>
        <v>0</v>
      </c>
      <c r="P278" s="176">
        <f t="shared" si="352"/>
        <v>0</v>
      </c>
      <c r="Q278" s="175">
        <f t="shared" si="352"/>
        <v>0</v>
      </c>
      <c r="R278" s="176">
        <f t="shared" si="352"/>
        <v>0</v>
      </c>
      <c r="S278" s="175">
        <f t="shared" si="352"/>
        <v>0</v>
      </c>
      <c r="T278" s="176">
        <f>+T279+T284</f>
        <v>0</v>
      </c>
      <c r="U278" s="175">
        <f>+U279+U284</f>
        <v>0</v>
      </c>
      <c r="V278" s="176">
        <f t="shared" si="352"/>
        <v>0</v>
      </c>
      <c r="W278" s="175">
        <f t="shared" si="352"/>
        <v>0</v>
      </c>
      <c r="X278" s="176">
        <f t="shared" ref="X278:AA278" si="353">+X279+X284</f>
        <v>0</v>
      </c>
      <c r="Y278" s="175">
        <f t="shared" si="353"/>
        <v>0</v>
      </c>
      <c r="Z278" s="176">
        <f t="shared" si="353"/>
        <v>0</v>
      </c>
      <c r="AA278" s="175">
        <f t="shared" si="353"/>
        <v>0</v>
      </c>
      <c r="AB278" s="177">
        <f t="shared" si="336"/>
        <v>0</v>
      </c>
      <c r="AC278" s="457">
        <f t="shared" si="337"/>
        <v>0</v>
      </c>
      <c r="AD278" s="174">
        <f t="shared" si="340"/>
        <v>0</v>
      </c>
      <c r="AE278" s="456">
        <f>+AE279+AE284</f>
        <v>0</v>
      </c>
      <c r="AF278" s="174">
        <f>+AF279+AF284</f>
        <v>0</v>
      </c>
      <c r="AG278" s="174"/>
      <c r="AH278" s="383"/>
      <c r="AI278" s="174">
        <f>+AI279+AI284</f>
        <v>0</v>
      </c>
      <c r="AJ278" s="365">
        <f t="shared" si="334"/>
        <v>0</v>
      </c>
      <c r="AK278" s="174">
        <f>+AK279+AK284</f>
        <v>0</v>
      </c>
      <c r="AL278" s="533">
        <f t="shared" si="335"/>
        <v>0</v>
      </c>
      <c r="AN278" s="174"/>
      <c r="AO278" s="174"/>
      <c r="AP278" s="174"/>
      <c r="AQ278" s="225"/>
      <c r="AR278" s="226"/>
      <c r="AS278" s="226"/>
      <c r="AT278" s="523"/>
      <c r="AU278" s="483"/>
      <c r="AV278" s="486">
        <f t="shared" si="344"/>
        <v>0</v>
      </c>
      <c r="AW278" s="486">
        <f t="shared" si="345"/>
        <v>0</v>
      </c>
    </row>
    <row r="279" spans="1:49" s="23" customFormat="1" ht="16.8" hidden="1" x14ac:dyDescent="0.55000000000000004">
      <c r="A279" s="384">
        <v>801</v>
      </c>
      <c r="B279" s="385" t="s">
        <v>275</v>
      </c>
      <c r="C279" s="386">
        <f>SUM(C280:C283)</f>
        <v>0</v>
      </c>
      <c r="D279" s="24">
        <f>SUM(D280:D283)</f>
        <v>0</v>
      </c>
      <c r="E279" s="29">
        <f>SUM(E280:E283)</f>
        <v>0</v>
      </c>
      <c r="F279" s="29"/>
      <c r="G279" s="29"/>
      <c r="H279" s="29">
        <f>SUM(H280:H283)</f>
        <v>0</v>
      </c>
      <c r="I279" s="39">
        <f t="shared" si="348"/>
        <v>0</v>
      </c>
      <c r="J279" s="22">
        <f>SUM(J280:J283)</f>
        <v>0</v>
      </c>
      <c r="K279" s="20">
        <f t="shared" ref="K279:W279" si="354">SUM(K280:K283)</f>
        <v>0</v>
      </c>
      <c r="L279" s="27">
        <f t="shared" si="354"/>
        <v>0</v>
      </c>
      <c r="M279" s="28">
        <f t="shared" si="354"/>
        <v>0</v>
      </c>
      <c r="N279" s="25">
        <f t="shared" si="354"/>
        <v>0</v>
      </c>
      <c r="O279" s="26">
        <f t="shared" si="354"/>
        <v>0</v>
      </c>
      <c r="P279" s="27">
        <f t="shared" si="354"/>
        <v>0</v>
      </c>
      <c r="Q279" s="28">
        <f t="shared" si="354"/>
        <v>0</v>
      </c>
      <c r="R279" s="25">
        <f t="shared" si="354"/>
        <v>0</v>
      </c>
      <c r="S279" s="26">
        <f t="shared" si="354"/>
        <v>0</v>
      </c>
      <c r="T279" s="27">
        <f>SUM(T280:T283)</f>
        <v>0</v>
      </c>
      <c r="U279" s="28">
        <f>SUM(U280:U283)</f>
        <v>0</v>
      </c>
      <c r="V279" s="25">
        <f t="shared" si="354"/>
        <v>0</v>
      </c>
      <c r="W279" s="26">
        <f t="shared" si="354"/>
        <v>0</v>
      </c>
      <c r="X279" s="27">
        <f t="shared" ref="X279:AA279" si="355">SUM(X280:X283)</f>
        <v>0</v>
      </c>
      <c r="Y279" s="28">
        <f t="shared" si="355"/>
        <v>0</v>
      </c>
      <c r="Z279" s="25">
        <f t="shared" si="355"/>
        <v>0</v>
      </c>
      <c r="AA279" s="26">
        <f t="shared" si="355"/>
        <v>0</v>
      </c>
      <c r="AB279" s="36">
        <f t="shared" si="336"/>
        <v>0</v>
      </c>
      <c r="AC279" s="43">
        <f t="shared" si="337"/>
        <v>0</v>
      </c>
      <c r="AD279" s="45">
        <f t="shared" si="340"/>
        <v>0</v>
      </c>
      <c r="AE279" s="467">
        <f>SUM(AE280:AE283)</f>
        <v>0</v>
      </c>
      <c r="AF279" s="45">
        <f>SUM(AF280:AF283)</f>
        <v>0</v>
      </c>
      <c r="AG279" s="40"/>
      <c r="AH279" s="40"/>
      <c r="AI279" s="166">
        <f>SUM(AI280:AI283)</f>
        <v>0</v>
      </c>
      <c r="AJ279" s="355">
        <f t="shared" si="334"/>
        <v>0</v>
      </c>
      <c r="AK279" s="45">
        <f>SUM(AK280:AK283)</f>
        <v>0</v>
      </c>
      <c r="AL279" s="533">
        <f t="shared" si="335"/>
        <v>0</v>
      </c>
      <c r="AN279" s="217"/>
      <c r="AO279" s="217"/>
      <c r="AP279" s="217"/>
      <c r="AQ279" s="224"/>
      <c r="AR279" s="226"/>
      <c r="AS279" s="226"/>
      <c r="AT279" s="523"/>
      <c r="AU279" s="483"/>
      <c r="AV279" s="486">
        <f t="shared" si="344"/>
        <v>0</v>
      </c>
      <c r="AW279" s="486">
        <f t="shared" si="345"/>
        <v>0</v>
      </c>
    </row>
    <row r="280" spans="1:49" s="4" customFormat="1" ht="15.6" hidden="1" x14ac:dyDescent="0.55000000000000004">
      <c r="A280" s="566">
        <v>80101</v>
      </c>
      <c r="B280" s="459" t="s">
        <v>276</v>
      </c>
      <c r="C280" s="568"/>
      <c r="D280" s="460"/>
      <c r="E280" s="5"/>
      <c r="F280" s="5"/>
      <c r="G280" s="5"/>
      <c r="H280" s="5"/>
      <c r="I280" s="38">
        <f t="shared" si="348"/>
        <v>0</v>
      </c>
      <c r="J280" s="548"/>
      <c r="K280" s="19"/>
      <c r="L280" s="14"/>
      <c r="M280" s="15"/>
      <c r="N280" s="18"/>
      <c r="O280" s="19"/>
      <c r="P280" s="14"/>
      <c r="Q280" s="15"/>
      <c r="R280" s="18"/>
      <c r="S280" s="19"/>
      <c r="T280" s="14"/>
      <c r="U280" s="15"/>
      <c r="V280" s="18"/>
      <c r="W280" s="19"/>
      <c r="X280" s="14"/>
      <c r="Y280" s="15"/>
      <c r="Z280" s="18"/>
      <c r="AA280" s="19"/>
      <c r="AB280" s="35">
        <f t="shared" si="336"/>
        <v>0</v>
      </c>
      <c r="AC280" s="484">
        <f t="shared" si="337"/>
        <v>0</v>
      </c>
      <c r="AD280" s="567">
        <f t="shared" si="340"/>
        <v>0</v>
      </c>
      <c r="AE280" s="463"/>
      <c r="AF280" s="40"/>
      <c r="AG280" s="40"/>
      <c r="AH280" s="40"/>
      <c r="AI280" s="167"/>
      <c r="AJ280" s="158">
        <f t="shared" si="334"/>
        <v>0</v>
      </c>
      <c r="AK280" s="40"/>
      <c r="AL280" s="533">
        <f t="shared" si="335"/>
        <v>0</v>
      </c>
      <c r="AN280" s="217"/>
      <c r="AO280" s="217"/>
      <c r="AP280" s="217"/>
      <c r="AQ280" s="224"/>
      <c r="AR280" s="226"/>
      <c r="AS280" s="226"/>
      <c r="AT280" s="523"/>
      <c r="AU280" s="483"/>
      <c r="AV280" s="486">
        <f t="shared" si="344"/>
        <v>0</v>
      </c>
      <c r="AW280" s="486">
        <f t="shared" si="345"/>
        <v>0</v>
      </c>
    </row>
    <row r="281" spans="1:49" s="4" customFormat="1" ht="15.6" hidden="1" x14ac:dyDescent="0.55000000000000004">
      <c r="A281" s="566">
        <v>80102</v>
      </c>
      <c r="B281" s="459" t="s">
        <v>277</v>
      </c>
      <c r="C281" s="568"/>
      <c r="D281" s="460"/>
      <c r="E281" s="5"/>
      <c r="F281" s="5"/>
      <c r="G281" s="5"/>
      <c r="H281" s="5"/>
      <c r="I281" s="38">
        <f t="shared" si="348"/>
        <v>0</v>
      </c>
      <c r="J281" s="548"/>
      <c r="K281" s="19"/>
      <c r="L281" s="14"/>
      <c r="M281" s="15"/>
      <c r="N281" s="18"/>
      <c r="O281" s="19"/>
      <c r="P281" s="14"/>
      <c r="Q281" s="15"/>
      <c r="R281" s="18"/>
      <c r="S281" s="19"/>
      <c r="T281" s="14"/>
      <c r="U281" s="15"/>
      <c r="V281" s="18"/>
      <c r="W281" s="19"/>
      <c r="X281" s="14"/>
      <c r="Y281" s="15"/>
      <c r="Z281" s="18"/>
      <c r="AA281" s="19"/>
      <c r="AB281" s="35">
        <f t="shared" si="336"/>
        <v>0</v>
      </c>
      <c r="AC281" s="484">
        <f t="shared" si="337"/>
        <v>0</v>
      </c>
      <c r="AD281" s="567">
        <f t="shared" si="340"/>
        <v>0</v>
      </c>
      <c r="AE281" s="463"/>
      <c r="AF281" s="40"/>
      <c r="AG281" s="40"/>
      <c r="AH281" s="40"/>
      <c r="AI281" s="167"/>
      <c r="AJ281" s="158">
        <f t="shared" si="334"/>
        <v>0</v>
      </c>
      <c r="AK281" s="40"/>
      <c r="AL281" s="533">
        <f t="shared" si="335"/>
        <v>0</v>
      </c>
      <c r="AN281" s="217"/>
      <c r="AO281" s="217"/>
      <c r="AP281" s="217"/>
      <c r="AQ281" s="224"/>
      <c r="AR281" s="226"/>
      <c r="AS281" s="226"/>
      <c r="AT281" s="523"/>
      <c r="AU281" s="483"/>
      <c r="AV281" s="486">
        <f t="shared" si="344"/>
        <v>0</v>
      </c>
      <c r="AW281" s="486">
        <f t="shared" si="345"/>
        <v>0</v>
      </c>
    </row>
    <row r="282" spans="1:49" s="4" customFormat="1" ht="15.6" hidden="1" x14ac:dyDescent="0.55000000000000004">
      <c r="A282" s="566">
        <v>80103</v>
      </c>
      <c r="B282" s="459" t="s">
        <v>278</v>
      </c>
      <c r="C282" s="568"/>
      <c r="D282" s="460"/>
      <c r="E282" s="5"/>
      <c r="F282" s="5"/>
      <c r="G282" s="5"/>
      <c r="H282" s="5"/>
      <c r="I282" s="38">
        <f t="shared" si="348"/>
        <v>0</v>
      </c>
      <c r="J282" s="548"/>
      <c r="K282" s="19"/>
      <c r="L282" s="14"/>
      <c r="M282" s="15"/>
      <c r="N282" s="18"/>
      <c r="O282" s="19"/>
      <c r="P282" s="14"/>
      <c r="Q282" s="15"/>
      <c r="R282" s="18"/>
      <c r="S282" s="19"/>
      <c r="T282" s="14"/>
      <c r="U282" s="15"/>
      <c r="V282" s="18"/>
      <c r="W282" s="19"/>
      <c r="X282" s="14"/>
      <c r="Y282" s="15"/>
      <c r="Z282" s="18"/>
      <c r="AA282" s="19"/>
      <c r="AB282" s="35">
        <f t="shared" si="336"/>
        <v>0</v>
      </c>
      <c r="AC282" s="484">
        <f t="shared" si="337"/>
        <v>0</v>
      </c>
      <c r="AD282" s="567">
        <f t="shared" si="340"/>
        <v>0</v>
      </c>
      <c r="AE282" s="463"/>
      <c r="AF282" s="40"/>
      <c r="AG282" s="40"/>
      <c r="AH282" s="40"/>
      <c r="AI282" s="167"/>
      <c r="AJ282" s="158">
        <f t="shared" si="334"/>
        <v>0</v>
      </c>
      <c r="AK282" s="40"/>
      <c r="AL282" s="533">
        <f t="shared" si="335"/>
        <v>0</v>
      </c>
      <c r="AN282" s="217"/>
      <c r="AO282" s="217"/>
      <c r="AP282" s="217"/>
      <c r="AQ282" s="224"/>
      <c r="AR282" s="226"/>
      <c r="AS282" s="226"/>
      <c r="AT282" s="523"/>
      <c r="AU282" s="483"/>
      <c r="AV282" s="486">
        <f t="shared" si="344"/>
        <v>0</v>
      </c>
      <c r="AW282" s="486">
        <f t="shared" si="345"/>
        <v>0</v>
      </c>
    </row>
    <row r="283" spans="1:49" s="4" customFormat="1" ht="15.6" hidden="1" x14ac:dyDescent="0.55000000000000004">
      <c r="A283" s="566">
        <v>80104</v>
      </c>
      <c r="B283" s="459" t="s">
        <v>279</v>
      </c>
      <c r="C283" s="568"/>
      <c r="D283" s="460"/>
      <c r="E283" s="5"/>
      <c r="F283" s="5"/>
      <c r="G283" s="5"/>
      <c r="H283" s="5"/>
      <c r="I283" s="38">
        <f t="shared" si="348"/>
        <v>0</v>
      </c>
      <c r="J283" s="548"/>
      <c r="K283" s="19"/>
      <c r="L283" s="14"/>
      <c r="M283" s="15"/>
      <c r="N283" s="18"/>
      <c r="O283" s="19"/>
      <c r="P283" s="14"/>
      <c r="Q283" s="15"/>
      <c r="R283" s="18"/>
      <c r="S283" s="19"/>
      <c r="T283" s="14"/>
      <c r="U283" s="15"/>
      <c r="V283" s="18"/>
      <c r="W283" s="19"/>
      <c r="X283" s="14"/>
      <c r="Y283" s="15"/>
      <c r="Z283" s="18"/>
      <c r="AA283" s="19"/>
      <c r="AB283" s="35">
        <f t="shared" si="336"/>
        <v>0</v>
      </c>
      <c r="AC283" s="484">
        <f t="shared" si="337"/>
        <v>0</v>
      </c>
      <c r="AD283" s="567">
        <f t="shared" si="340"/>
        <v>0</v>
      </c>
      <c r="AE283" s="463"/>
      <c r="AF283" s="40"/>
      <c r="AG283" s="40"/>
      <c r="AH283" s="40"/>
      <c r="AI283" s="167"/>
      <c r="AJ283" s="158">
        <f t="shared" si="334"/>
        <v>0</v>
      </c>
      <c r="AK283" s="40"/>
      <c r="AL283" s="533">
        <f t="shared" si="335"/>
        <v>0</v>
      </c>
      <c r="AN283" s="217"/>
      <c r="AO283" s="217"/>
      <c r="AP283" s="217"/>
      <c r="AQ283" s="224"/>
      <c r="AR283" s="226"/>
      <c r="AS283" s="226"/>
      <c r="AT283" s="523"/>
      <c r="AU283" s="483"/>
      <c r="AV283" s="486">
        <f t="shared" si="344"/>
        <v>0</v>
      </c>
      <c r="AW283" s="486">
        <f t="shared" si="345"/>
        <v>0</v>
      </c>
    </row>
    <row r="284" spans="1:49" s="23" customFormat="1" ht="16.8" hidden="1" x14ac:dyDescent="0.55000000000000004">
      <c r="A284" s="384">
        <v>802</v>
      </c>
      <c r="B284" s="385" t="s">
        <v>280</v>
      </c>
      <c r="C284" s="386">
        <f>SUM(C285:C292)</f>
        <v>0</v>
      </c>
      <c r="D284" s="24">
        <f>SUM(D285:D292)</f>
        <v>0</v>
      </c>
      <c r="E284" s="29">
        <f>SUM(E285:E292)</f>
        <v>0</v>
      </c>
      <c r="F284" s="29"/>
      <c r="G284" s="29"/>
      <c r="H284" s="29">
        <f>SUM(H285:H292)</f>
        <v>0</v>
      </c>
      <c r="I284" s="39">
        <f t="shared" si="348"/>
        <v>0</v>
      </c>
      <c r="J284" s="22">
        <f>SUM(J285:J292)</f>
        <v>0</v>
      </c>
      <c r="K284" s="20">
        <f t="shared" ref="K284:W284" si="356">SUM(K285:K292)</f>
        <v>0</v>
      </c>
      <c r="L284" s="27">
        <f t="shared" si="356"/>
        <v>0</v>
      </c>
      <c r="M284" s="28">
        <f t="shared" si="356"/>
        <v>0</v>
      </c>
      <c r="N284" s="25">
        <f t="shared" si="356"/>
        <v>0</v>
      </c>
      <c r="O284" s="26">
        <f t="shared" si="356"/>
        <v>0</v>
      </c>
      <c r="P284" s="27">
        <f t="shared" si="356"/>
        <v>0</v>
      </c>
      <c r="Q284" s="28">
        <f t="shared" si="356"/>
        <v>0</v>
      </c>
      <c r="R284" s="25">
        <f t="shared" si="356"/>
        <v>0</v>
      </c>
      <c r="S284" s="26">
        <f t="shared" si="356"/>
        <v>0</v>
      </c>
      <c r="T284" s="27">
        <f>SUM(T285:T292)</f>
        <v>0</v>
      </c>
      <c r="U284" s="28">
        <f>SUM(U285:U292)</f>
        <v>0</v>
      </c>
      <c r="V284" s="25">
        <f t="shared" si="356"/>
        <v>0</v>
      </c>
      <c r="W284" s="26">
        <f t="shared" si="356"/>
        <v>0</v>
      </c>
      <c r="X284" s="27">
        <f t="shared" ref="X284:AA284" si="357">SUM(X285:X292)</f>
        <v>0</v>
      </c>
      <c r="Y284" s="28">
        <f t="shared" si="357"/>
        <v>0</v>
      </c>
      <c r="Z284" s="25">
        <f t="shared" si="357"/>
        <v>0</v>
      </c>
      <c r="AA284" s="26">
        <f t="shared" si="357"/>
        <v>0</v>
      </c>
      <c r="AB284" s="36">
        <f t="shared" si="336"/>
        <v>0</v>
      </c>
      <c r="AC284" s="43">
        <f t="shared" si="337"/>
        <v>0</v>
      </c>
      <c r="AD284" s="45">
        <f t="shared" si="340"/>
        <v>0</v>
      </c>
      <c r="AE284" s="467">
        <f>SUM(AE285:AE292)</f>
        <v>0</v>
      </c>
      <c r="AF284" s="45">
        <f>SUM(AF285:AF292)</f>
        <v>0</v>
      </c>
      <c r="AG284" s="40"/>
      <c r="AH284" s="40"/>
      <c r="AI284" s="166">
        <f>SUM(AI285:AI292)</f>
        <v>0</v>
      </c>
      <c r="AJ284" s="355">
        <f t="shared" si="334"/>
        <v>0</v>
      </c>
      <c r="AK284" s="45">
        <f>SUM(AK285:AK292)</f>
        <v>0</v>
      </c>
      <c r="AL284" s="533">
        <f t="shared" si="335"/>
        <v>0</v>
      </c>
      <c r="AN284" s="217"/>
      <c r="AO284" s="217"/>
      <c r="AP284" s="217"/>
      <c r="AQ284" s="224"/>
      <c r="AR284" s="226"/>
      <c r="AS284" s="226"/>
      <c r="AT284" s="523"/>
      <c r="AU284" s="483"/>
      <c r="AV284" s="486">
        <f t="shared" si="344"/>
        <v>0</v>
      </c>
      <c r="AW284" s="486">
        <f t="shared" si="345"/>
        <v>0</v>
      </c>
    </row>
    <row r="285" spans="1:49" s="4" customFormat="1" ht="15.6" hidden="1" x14ac:dyDescent="0.55000000000000004">
      <c r="A285" s="566">
        <v>80201</v>
      </c>
      <c r="B285" s="459" t="s">
        <v>281</v>
      </c>
      <c r="C285" s="568"/>
      <c r="D285" s="460"/>
      <c r="E285" s="5"/>
      <c r="F285" s="5"/>
      <c r="G285" s="5"/>
      <c r="H285" s="5"/>
      <c r="I285" s="38">
        <f t="shared" si="348"/>
        <v>0</v>
      </c>
      <c r="J285" s="548"/>
      <c r="K285" s="19"/>
      <c r="L285" s="14"/>
      <c r="M285" s="15"/>
      <c r="N285" s="18"/>
      <c r="O285" s="19"/>
      <c r="P285" s="14"/>
      <c r="Q285" s="15"/>
      <c r="R285" s="18"/>
      <c r="S285" s="19"/>
      <c r="T285" s="14"/>
      <c r="U285" s="15"/>
      <c r="V285" s="18"/>
      <c r="W285" s="19"/>
      <c r="X285" s="14"/>
      <c r="Y285" s="15"/>
      <c r="Z285" s="18"/>
      <c r="AA285" s="19"/>
      <c r="AB285" s="35">
        <f t="shared" si="336"/>
        <v>0</v>
      </c>
      <c r="AC285" s="484">
        <f t="shared" si="337"/>
        <v>0</v>
      </c>
      <c r="AD285" s="567">
        <f t="shared" si="340"/>
        <v>0</v>
      </c>
      <c r="AE285" s="463"/>
      <c r="AF285" s="40"/>
      <c r="AG285" s="40"/>
      <c r="AH285" s="40"/>
      <c r="AI285" s="167"/>
      <c r="AJ285" s="158">
        <f t="shared" si="334"/>
        <v>0</v>
      </c>
      <c r="AK285" s="40"/>
      <c r="AL285" s="533">
        <f t="shared" si="335"/>
        <v>0</v>
      </c>
      <c r="AN285" s="217"/>
      <c r="AO285" s="217"/>
      <c r="AP285" s="217"/>
      <c r="AQ285" s="224"/>
      <c r="AR285" s="226"/>
      <c r="AS285" s="226"/>
      <c r="AT285" s="523"/>
      <c r="AU285" s="483"/>
      <c r="AV285" s="486">
        <f t="shared" si="344"/>
        <v>0</v>
      </c>
      <c r="AW285" s="486">
        <f t="shared" si="345"/>
        <v>0</v>
      </c>
    </row>
    <row r="286" spans="1:49" s="4" customFormat="1" ht="15.6" hidden="1" x14ac:dyDescent="0.55000000000000004">
      <c r="A286" s="566">
        <v>80202</v>
      </c>
      <c r="B286" s="459" t="s">
        <v>282</v>
      </c>
      <c r="C286" s="568"/>
      <c r="D286" s="460"/>
      <c r="E286" s="5"/>
      <c r="F286" s="5"/>
      <c r="G286" s="5"/>
      <c r="H286" s="5"/>
      <c r="I286" s="38">
        <f t="shared" si="348"/>
        <v>0</v>
      </c>
      <c r="J286" s="548"/>
      <c r="K286" s="19"/>
      <c r="L286" s="14"/>
      <c r="M286" s="15"/>
      <c r="N286" s="18"/>
      <c r="O286" s="19"/>
      <c r="P286" s="14"/>
      <c r="Q286" s="15"/>
      <c r="R286" s="18"/>
      <c r="S286" s="19"/>
      <c r="T286" s="14"/>
      <c r="U286" s="15"/>
      <c r="V286" s="18"/>
      <c r="W286" s="19"/>
      <c r="X286" s="14"/>
      <c r="Y286" s="15"/>
      <c r="Z286" s="18"/>
      <c r="AA286" s="19"/>
      <c r="AB286" s="35">
        <f t="shared" si="336"/>
        <v>0</v>
      </c>
      <c r="AC286" s="484">
        <f t="shared" si="337"/>
        <v>0</v>
      </c>
      <c r="AD286" s="567">
        <f t="shared" si="340"/>
        <v>0</v>
      </c>
      <c r="AE286" s="463"/>
      <c r="AF286" s="40"/>
      <c r="AG286" s="40"/>
      <c r="AH286" s="40"/>
      <c r="AI286" s="167"/>
      <c r="AJ286" s="158">
        <f t="shared" si="334"/>
        <v>0</v>
      </c>
      <c r="AK286" s="40"/>
      <c r="AL286" s="533">
        <f t="shared" si="335"/>
        <v>0</v>
      </c>
      <c r="AN286" s="217"/>
      <c r="AO286" s="217"/>
      <c r="AP286" s="217"/>
      <c r="AQ286" s="224"/>
      <c r="AR286" s="226"/>
      <c r="AS286" s="226"/>
      <c r="AT286" s="523"/>
      <c r="AU286" s="483"/>
      <c r="AV286" s="486">
        <f t="shared" si="344"/>
        <v>0</v>
      </c>
      <c r="AW286" s="486">
        <f t="shared" si="345"/>
        <v>0</v>
      </c>
    </row>
    <row r="287" spans="1:49" s="4" customFormat="1" ht="22.8" hidden="1" x14ac:dyDescent="0.55000000000000004">
      <c r="A287" s="566">
        <v>80203</v>
      </c>
      <c r="B287" s="459" t="s">
        <v>283</v>
      </c>
      <c r="C287" s="568"/>
      <c r="D287" s="460"/>
      <c r="E287" s="5"/>
      <c r="F287" s="5"/>
      <c r="G287" s="5"/>
      <c r="H287" s="5"/>
      <c r="I287" s="38">
        <f t="shared" si="348"/>
        <v>0</v>
      </c>
      <c r="J287" s="548"/>
      <c r="K287" s="19"/>
      <c r="L287" s="14"/>
      <c r="M287" s="15"/>
      <c r="N287" s="18"/>
      <c r="O287" s="19"/>
      <c r="P287" s="14"/>
      <c r="Q287" s="15"/>
      <c r="R287" s="18"/>
      <c r="S287" s="19"/>
      <c r="T287" s="14"/>
      <c r="U287" s="15"/>
      <c r="V287" s="18"/>
      <c r="W287" s="19"/>
      <c r="X287" s="14"/>
      <c r="Y287" s="15"/>
      <c r="Z287" s="18"/>
      <c r="AA287" s="19"/>
      <c r="AB287" s="35">
        <f t="shared" si="336"/>
        <v>0</v>
      </c>
      <c r="AC287" s="484">
        <f t="shared" si="337"/>
        <v>0</v>
      </c>
      <c r="AD287" s="567">
        <f t="shared" si="340"/>
        <v>0</v>
      </c>
      <c r="AE287" s="463"/>
      <c r="AF287" s="40"/>
      <c r="AG287" s="40"/>
      <c r="AH287" s="40"/>
      <c r="AI287" s="167"/>
      <c r="AJ287" s="158">
        <f t="shared" si="334"/>
        <v>0</v>
      </c>
      <c r="AK287" s="40"/>
      <c r="AL287" s="533">
        <f t="shared" si="335"/>
        <v>0</v>
      </c>
      <c r="AN287" s="217"/>
      <c r="AO287" s="217"/>
      <c r="AP287" s="217"/>
      <c r="AQ287" s="224"/>
      <c r="AR287" s="226"/>
      <c r="AS287" s="226"/>
      <c r="AT287" s="523"/>
      <c r="AU287" s="483"/>
      <c r="AV287" s="486">
        <f t="shared" si="344"/>
        <v>0</v>
      </c>
      <c r="AW287" s="486">
        <f t="shared" si="345"/>
        <v>0</v>
      </c>
    </row>
    <row r="288" spans="1:49" s="4" customFormat="1" ht="15.6" hidden="1" x14ac:dyDescent="0.55000000000000004">
      <c r="A288" s="566">
        <v>80204</v>
      </c>
      <c r="B288" s="459" t="s">
        <v>284</v>
      </c>
      <c r="C288" s="568"/>
      <c r="D288" s="460"/>
      <c r="E288" s="5"/>
      <c r="F288" s="5"/>
      <c r="G288" s="5"/>
      <c r="H288" s="5"/>
      <c r="I288" s="38">
        <f t="shared" si="348"/>
        <v>0</v>
      </c>
      <c r="J288" s="548"/>
      <c r="K288" s="19"/>
      <c r="L288" s="14"/>
      <c r="M288" s="15"/>
      <c r="N288" s="18"/>
      <c r="O288" s="19"/>
      <c r="P288" s="14"/>
      <c r="Q288" s="15"/>
      <c r="R288" s="18"/>
      <c r="S288" s="19"/>
      <c r="T288" s="14"/>
      <c r="U288" s="15"/>
      <c r="V288" s="18"/>
      <c r="W288" s="19"/>
      <c r="X288" s="14"/>
      <c r="Y288" s="15"/>
      <c r="Z288" s="18"/>
      <c r="AA288" s="19"/>
      <c r="AB288" s="35">
        <f t="shared" si="336"/>
        <v>0</v>
      </c>
      <c r="AC288" s="484">
        <f t="shared" si="337"/>
        <v>0</v>
      </c>
      <c r="AD288" s="567">
        <f t="shared" si="340"/>
        <v>0</v>
      </c>
      <c r="AE288" s="463"/>
      <c r="AF288" s="40"/>
      <c r="AG288" s="40"/>
      <c r="AH288" s="40"/>
      <c r="AI288" s="167"/>
      <c r="AJ288" s="158">
        <f t="shared" si="334"/>
        <v>0</v>
      </c>
      <c r="AK288" s="40"/>
      <c r="AL288" s="533">
        <f t="shared" si="335"/>
        <v>0</v>
      </c>
      <c r="AN288" s="217"/>
      <c r="AO288" s="217"/>
      <c r="AP288" s="217"/>
      <c r="AQ288" s="224"/>
      <c r="AR288" s="226"/>
      <c r="AS288" s="226"/>
      <c r="AT288" s="523"/>
      <c r="AU288" s="483"/>
      <c r="AV288" s="486">
        <f t="shared" si="344"/>
        <v>0</v>
      </c>
      <c r="AW288" s="486">
        <f t="shared" si="345"/>
        <v>0</v>
      </c>
    </row>
    <row r="289" spans="1:49" s="4" customFormat="1" ht="22.8" hidden="1" x14ac:dyDescent="0.55000000000000004">
      <c r="A289" s="566">
        <v>80205</v>
      </c>
      <c r="B289" s="459" t="s">
        <v>285</v>
      </c>
      <c r="C289" s="568"/>
      <c r="D289" s="460"/>
      <c r="E289" s="5"/>
      <c r="F289" s="5"/>
      <c r="G289" s="5"/>
      <c r="H289" s="5"/>
      <c r="I289" s="38">
        <f t="shared" si="348"/>
        <v>0</v>
      </c>
      <c r="J289" s="548"/>
      <c r="K289" s="19"/>
      <c r="L289" s="14"/>
      <c r="M289" s="15"/>
      <c r="N289" s="18"/>
      <c r="O289" s="19"/>
      <c r="P289" s="14"/>
      <c r="Q289" s="15"/>
      <c r="R289" s="18"/>
      <c r="S289" s="19"/>
      <c r="T289" s="14"/>
      <c r="U289" s="15"/>
      <c r="V289" s="18"/>
      <c r="W289" s="19"/>
      <c r="X289" s="14"/>
      <c r="Y289" s="15"/>
      <c r="Z289" s="18"/>
      <c r="AA289" s="19"/>
      <c r="AB289" s="35">
        <f t="shared" si="336"/>
        <v>0</v>
      </c>
      <c r="AC289" s="484">
        <f t="shared" si="337"/>
        <v>0</v>
      </c>
      <c r="AD289" s="567">
        <f t="shared" si="340"/>
        <v>0</v>
      </c>
      <c r="AE289" s="463"/>
      <c r="AF289" s="40"/>
      <c r="AG289" s="40"/>
      <c r="AH289" s="40"/>
      <c r="AI289" s="167"/>
      <c r="AJ289" s="158">
        <f t="shared" si="334"/>
        <v>0</v>
      </c>
      <c r="AK289" s="40"/>
      <c r="AL289" s="533">
        <f t="shared" si="335"/>
        <v>0</v>
      </c>
      <c r="AN289" s="217"/>
      <c r="AO289" s="217"/>
      <c r="AP289" s="217"/>
      <c r="AQ289" s="224"/>
      <c r="AR289" s="226"/>
      <c r="AS289" s="226"/>
      <c r="AT289" s="523"/>
      <c r="AU289" s="483"/>
      <c r="AV289" s="486">
        <f t="shared" si="344"/>
        <v>0</v>
      </c>
      <c r="AW289" s="486">
        <f t="shared" si="345"/>
        <v>0</v>
      </c>
    </row>
    <row r="290" spans="1:49" s="4" customFormat="1" ht="15.6" hidden="1" x14ac:dyDescent="0.55000000000000004">
      <c r="A290" s="566">
        <v>80206</v>
      </c>
      <c r="B290" s="459" t="s">
        <v>286</v>
      </c>
      <c r="C290" s="568"/>
      <c r="D290" s="460"/>
      <c r="E290" s="5"/>
      <c r="F290" s="5"/>
      <c r="G290" s="5"/>
      <c r="H290" s="5"/>
      <c r="I290" s="38">
        <f t="shared" si="348"/>
        <v>0</v>
      </c>
      <c r="J290" s="548"/>
      <c r="K290" s="19"/>
      <c r="L290" s="14"/>
      <c r="M290" s="15"/>
      <c r="N290" s="18"/>
      <c r="O290" s="19"/>
      <c r="P290" s="14"/>
      <c r="Q290" s="15"/>
      <c r="R290" s="18"/>
      <c r="S290" s="19"/>
      <c r="T290" s="14"/>
      <c r="U290" s="15"/>
      <c r="V290" s="18"/>
      <c r="W290" s="19"/>
      <c r="X290" s="14"/>
      <c r="Y290" s="15"/>
      <c r="Z290" s="18"/>
      <c r="AA290" s="19"/>
      <c r="AB290" s="35">
        <f t="shared" si="336"/>
        <v>0</v>
      </c>
      <c r="AC290" s="484">
        <f t="shared" si="337"/>
        <v>0</v>
      </c>
      <c r="AD290" s="567">
        <f t="shared" si="340"/>
        <v>0</v>
      </c>
      <c r="AE290" s="463"/>
      <c r="AF290" s="40"/>
      <c r="AG290" s="40"/>
      <c r="AH290" s="40"/>
      <c r="AI290" s="167"/>
      <c r="AJ290" s="158">
        <f t="shared" si="334"/>
        <v>0</v>
      </c>
      <c r="AK290" s="40"/>
      <c r="AL290" s="533">
        <f t="shared" si="335"/>
        <v>0</v>
      </c>
      <c r="AN290" s="217"/>
      <c r="AO290" s="217"/>
      <c r="AP290" s="217"/>
      <c r="AQ290" s="224"/>
      <c r="AR290" s="226"/>
      <c r="AS290" s="226"/>
      <c r="AT290" s="523"/>
      <c r="AU290" s="483"/>
      <c r="AV290" s="486">
        <f t="shared" si="344"/>
        <v>0</v>
      </c>
      <c r="AW290" s="486">
        <f t="shared" si="345"/>
        <v>0</v>
      </c>
    </row>
    <row r="291" spans="1:49" s="4" customFormat="1" ht="15.6" hidden="1" x14ac:dyDescent="0.55000000000000004">
      <c r="A291" s="566">
        <v>80207</v>
      </c>
      <c r="B291" s="459" t="s">
        <v>287</v>
      </c>
      <c r="C291" s="568"/>
      <c r="D291" s="460"/>
      <c r="E291" s="5"/>
      <c r="F291" s="5"/>
      <c r="G291" s="5"/>
      <c r="H291" s="5"/>
      <c r="I291" s="38">
        <f t="shared" si="348"/>
        <v>0</v>
      </c>
      <c r="J291" s="548"/>
      <c r="K291" s="19"/>
      <c r="L291" s="14"/>
      <c r="M291" s="15"/>
      <c r="N291" s="18"/>
      <c r="O291" s="19"/>
      <c r="P291" s="14"/>
      <c r="Q291" s="15"/>
      <c r="R291" s="18"/>
      <c r="S291" s="19"/>
      <c r="T291" s="14"/>
      <c r="U291" s="15"/>
      <c r="V291" s="18"/>
      <c r="W291" s="19"/>
      <c r="X291" s="14"/>
      <c r="Y291" s="15"/>
      <c r="Z291" s="18"/>
      <c r="AA291" s="19"/>
      <c r="AB291" s="35">
        <f t="shared" si="336"/>
        <v>0</v>
      </c>
      <c r="AC291" s="484">
        <f t="shared" si="337"/>
        <v>0</v>
      </c>
      <c r="AD291" s="567">
        <f t="shared" si="340"/>
        <v>0</v>
      </c>
      <c r="AE291" s="463"/>
      <c r="AF291" s="40"/>
      <c r="AG291" s="40"/>
      <c r="AH291" s="40"/>
      <c r="AI291" s="167"/>
      <c r="AJ291" s="158">
        <f t="shared" si="334"/>
        <v>0</v>
      </c>
      <c r="AK291" s="40"/>
      <c r="AL291" s="533">
        <f t="shared" si="335"/>
        <v>0</v>
      </c>
      <c r="AN291" s="217"/>
      <c r="AO291" s="217"/>
      <c r="AP291" s="217"/>
      <c r="AQ291" s="224"/>
      <c r="AR291" s="226"/>
      <c r="AS291" s="226"/>
      <c r="AT291" s="523"/>
      <c r="AU291" s="483"/>
      <c r="AV291" s="486">
        <f t="shared" si="344"/>
        <v>0</v>
      </c>
      <c r="AW291" s="486">
        <f t="shared" si="345"/>
        <v>0</v>
      </c>
    </row>
    <row r="292" spans="1:49" s="4" customFormat="1" ht="15.6" hidden="1" x14ac:dyDescent="0.55000000000000004">
      <c r="A292" s="566">
        <v>80208</v>
      </c>
      <c r="B292" s="459" t="s">
        <v>288</v>
      </c>
      <c r="C292" s="568"/>
      <c r="D292" s="460"/>
      <c r="E292" s="5"/>
      <c r="F292" s="5"/>
      <c r="G292" s="5"/>
      <c r="H292" s="5"/>
      <c r="I292" s="38">
        <f t="shared" si="348"/>
        <v>0</v>
      </c>
      <c r="J292" s="548"/>
      <c r="K292" s="19"/>
      <c r="L292" s="14"/>
      <c r="M292" s="15"/>
      <c r="N292" s="18"/>
      <c r="O292" s="19"/>
      <c r="P292" s="14"/>
      <c r="Q292" s="15"/>
      <c r="R292" s="18"/>
      <c r="S292" s="19"/>
      <c r="T292" s="14"/>
      <c r="U292" s="15"/>
      <c r="V292" s="18"/>
      <c r="W292" s="19"/>
      <c r="X292" s="14"/>
      <c r="Y292" s="15"/>
      <c r="Z292" s="18"/>
      <c r="AA292" s="19"/>
      <c r="AB292" s="35">
        <f t="shared" si="336"/>
        <v>0</v>
      </c>
      <c r="AC292" s="484">
        <f t="shared" si="337"/>
        <v>0</v>
      </c>
      <c r="AD292" s="567">
        <f t="shared" si="340"/>
        <v>0</v>
      </c>
      <c r="AE292" s="463"/>
      <c r="AF292" s="40"/>
      <c r="AG292" s="40"/>
      <c r="AH292" s="40"/>
      <c r="AI292" s="167"/>
      <c r="AJ292" s="158">
        <f t="shared" si="334"/>
        <v>0</v>
      </c>
      <c r="AK292" s="40"/>
      <c r="AL292" s="533">
        <f t="shared" si="335"/>
        <v>0</v>
      </c>
      <c r="AN292" s="217"/>
      <c r="AO292" s="217"/>
      <c r="AP292" s="217"/>
      <c r="AQ292" s="224"/>
      <c r="AR292" s="226"/>
      <c r="AS292" s="226"/>
      <c r="AT292" s="523"/>
      <c r="AU292" s="483"/>
      <c r="AV292" s="486">
        <f t="shared" si="344"/>
        <v>0</v>
      </c>
      <c r="AW292" s="486">
        <f t="shared" si="345"/>
        <v>0</v>
      </c>
    </row>
    <row r="293" spans="1:49" s="160" customFormat="1" ht="16.8" hidden="1" x14ac:dyDescent="0.55000000000000004">
      <c r="A293" s="253">
        <v>9</v>
      </c>
      <c r="B293" s="472" t="s">
        <v>289</v>
      </c>
      <c r="C293" s="456">
        <f>+C294+C296</f>
        <v>0</v>
      </c>
      <c r="D293" s="457">
        <f>+D294+D296</f>
        <v>0</v>
      </c>
      <c r="E293" s="476">
        <f>+E294+E296</f>
        <v>0</v>
      </c>
      <c r="F293" s="476"/>
      <c r="G293" s="476"/>
      <c r="H293" s="476">
        <f>+H294+H296</f>
        <v>0</v>
      </c>
      <c r="I293" s="174">
        <f t="shared" si="348"/>
        <v>0</v>
      </c>
      <c r="J293" s="473">
        <f>+J294+J296</f>
        <v>0</v>
      </c>
      <c r="K293" s="181">
        <f t="shared" ref="K293:W293" si="358">+K294+K296</f>
        <v>0</v>
      </c>
      <c r="L293" s="176">
        <f t="shared" si="358"/>
        <v>0</v>
      </c>
      <c r="M293" s="175">
        <f t="shared" si="358"/>
        <v>0</v>
      </c>
      <c r="N293" s="176">
        <f t="shared" si="358"/>
        <v>0</v>
      </c>
      <c r="O293" s="175">
        <f t="shared" si="358"/>
        <v>0</v>
      </c>
      <c r="P293" s="176">
        <f t="shared" si="358"/>
        <v>0</v>
      </c>
      <c r="Q293" s="175">
        <f t="shared" si="358"/>
        <v>0</v>
      </c>
      <c r="R293" s="176">
        <f t="shared" si="358"/>
        <v>0</v>
      </c>
      <c r="S293" s="175">
        <f t="shared" si="358"/>
        <v>0</v>
      </c>
      <c r="T293" s="176">
        <f>+T294+T296</f>
        <v>0</v>
      </c>
      <c r="U293" s="175">
        <f>+U294+U296</f>
        <v>0</v>
      </c>
      <c r="V293" s="176">
        <f t="shared" si="358"/>
        <v>0</v>
      </c>
      <c r="W293" s="175">
        <f t="shared" si="358"/>
        <v>0</v>
      </c>
      <c r="X293" s="176">
        <f t="shared" ref="X293:AA293" si="359">+X294+X296</f>
        <v>0</v>
      </c>
      <c r="Y293" s="175">
        <f t="shared" si="359"/>
        <v>0</v>
      </c>
      <c r="Z293" s="176">
        <f t="shared" si="359"/>
        <v>0</v>
      </c>
      <c r="AA293" s="175">
        <f t="shared" si="359"/>
        <v>0</v>
      </c>
      <c r="AB293" s="177">
        <f t="shared" si="336"/>
        <v>0</v>
      </c>
      <c r="AC293" s="457">
        <f t="shared" si="337"/>
        <v>0</v>
      </c>
      <c r="AD293" s="174">
        <f>+AD296+AD294</f>
        <v>0</v>
      </c>
      <c r="AE293" s="456">
        <f>+AE294+AE296</f>
        <v>0</v>
      </c>
      <c r="AF293" s="174">
        <f>+AF294+AF296</f>
        <v>0</v>
      </c>
      <c r="AG293" s="174"/>
      <c r="AH293" s="383"/>
      <c r="AI293" s="174">
        <f>+AI294+AI296</f>
        <v>0</v>
      </c>
      <c r="AJ293" s="365">
        <f t="shared" si="334"/>
        <v>0</v>
      </c>
      <c r="AK293" s="174">
        <f>+AK294+AK296</f>
        <v>0</v>
      </c>
      <c r="AL293" s="533">
        <f t="shared" si="335"/>
        <v>0</v>
      </c>
      <c r="AN293" s="174"/>
      <c r="AO293" s="174"/>
      <c r="AP293" s="174"/>
      <c r="AQ293" s="225"/>
      <c r="AR293" s="226"/>
      <c r="AS293" s="226"/>
      <c r="AT293" s="523"/>
      <c r="AU293" s="483"/>
      <c r="AV293" s="486">
        <f t="shared" si="344"/>
        <v>0</v>
      </c>
      <c r="AW293" s="486">
        <f t="shared" si="345"/>
        <v>0</v>
      </c>
    </row>
    <row r="294" spans="1:49" s="23" customFormat="1" ht="16.8" hidden="1" x14ac:dyDescent="0.55000000000000004">
      <c r="A294" s="384">
        <v>901</v>
      </c>
      <c r="B294" s="385" t="s">
        <v>290</v>
      </c>
      <c r="C294" s="386">
        <f>+C295</f>
        <v>0</v>
      </c>
      <c r="D294" s="24">
        <f>+D295</f>
        <v>0</v>
      </c>
      <c r="E294" s="29">
        <f>+E295</f>
        <v>0</v>
      </c>
      <c r="F294" s="29"/>
      <c r="G294" s="29"/>
      <c r="H294" s="29"/>
      <c r="I294" s="39">
        <f t="shared" si="348"/>
        <v>0</v>
      </c>
      <c r="J294" s="22"/>
      <c r="K294" s="20"/>
      <c r="L294" s="27"/>
      <c r="M294" s="28"/>
      <c r="N294" s="25"/>
      <c r="O294" s="26"/>
      <c r="P294" s="27"/>
      <c r="Q294" s="28"/>
      <c r="R294" s="25"/>
      <c r="S294" s="26"/>
      <c r="T294" s="27"/>
      <c r="U294" s="28"/>
      <c r="V294" s="25"/>
      <c r="W294" s="26"/>
      <c r="X294" s="27"/>
      <c r="Y294" s="28"/>
      <c r="Z294" s="25"/>
      <c r="AA294" s="26"/>
      <c r="AB294" s="36">
        <f t="shared" si="336"/>
        <v>0</v>
      </c>
      <c r="AC294" s="43">
        <f t="shared" si="337"/>
        <v>0</v>
      </c>
      <c r="AD294" s="45">
        <f>SUM(J294:K294)</f>
        <v>0</v>
      </c>
      <c r="AE294" s="467"/>
      <c r="AF294" s="45"/>
      <c r="AG294" s="40"/>
      <c r="AH294" s="40"/>
      <c r="AI294" s="166"/>
      <c r="AJ294" s="355" t="e">
        <f t="shared" ref="AJ294:AJ298" si="360">(AD294-AI294)/AD294</f>
        <v>#DIV/0!</v>
      </c>
      <c r="AK294" s="45"/>
      <c r="AL294" s="533" t="e">
        <f t="shared" ref="AL294:AL296" si="361">AE294/AD294</f>
        <v>#DIV/0!</v>
      </c>
      <c r="AN294" s="217"/>
      <c r="AO294" s="217"/>
      <c r="AP294" s="217"/>
      <c r="AQ294" s="224"/>
      <c r="AR294" s="226"/>
      <c r="AS294" s="226"/>
      <c r="AT294" s="523"/>
      <c r="AU294" s="483"/>
      <c r="AV294" s="486">
        <f t="shared" si="344"/>
        <v>0</v>
      </c>
      <c r="AW294" s="486">
        <f t="shared" si="345"/>
        <v>0</v>
      </c>
    </row>
    <row r="295" spans="1:49" s="4" customFormat="1" ht="15.6" hidden="1" x14ac:dyDescent="0.55000000000000004">
      <c r="A295" s="566">
        <v>90101</v>
      </c>
      <c r="B295" s="459" t="s">
        <v>291</v>
      </c>
      <c r="C295" s="568"/>
      <c r="D295" s="460"/>
      <c r="E295" s="5"/>
      <c r="F295" s="5"/>
      <c r="G295" s="5"/>
      <c r="H295" s="5"/>
      <c r="I295" s="38">
        <f>+E295+H295</f>
        <v>0</v>
      </c>
      <c r="J295" s="548"/>
      <c r="K295" s="19"/>
      <c r="L295" s="14"/>
      <c r="M295" s="15"/>
      <c r="N295" s="18"/>
      <c r="O295" s="19"/>
      <c r="P295" s="14"/>
      <c r="Q295" s="15"/>
      <c r="R295" s="18"/>
      <c r="S295" s="19"/>
      <c r="T295" s="14"/>
      <c r="U295" s="15"/>
      <c r="V295" s="18"/>
      <c r="W295" s="19"/>
      <c r="X295" s="14"/>
      <c r="Y295" s="15"/>
      <c r="Z295" s="18"/>
      <c r="AA295" s="19"/>
      <c r="AB295" s="35">
        <f t="shared" si="336"/>
        <v>0</v>
      </c>
      <c r="AC295" s="484">
        <f t="shared" si="337"/>
        <v>0</v>
      </c>
      <c r="AD295" s="567">
        <f>+AB295+AC295</f>
        <v>0</v>
      </c>
      <c r="AE295" s="463"/>
      <c r="AF295" s="40"/>
      <c r="AG295" s="40"/>
      <c r="AH295" s="40"/>
      <c r="AI295" s="167"/>
      <c r="AJ295" s="158" t="e">
        <f t="shared" si="360"/>
        <v>#DIV/0!</v>
      </c>
      <c r="AK295" s="40"/>
      <c r="AL295" s="533" t="e">
        <f t="shared" si="361"/>
        <v>#DIV/0!</v>
      </c>
      <c r="AN295" s="217"/>
      <c r="AO295" s="217"/>
      <c r="AP295" s="217"/>
      <c r="AQ295" s="224"/>
      <c r="AR295" s="226"/>
      <c r="AS295" s="226"/>
      <c r="AT295" s="523"/>
      <c r="AU295" s="483"/>
      <c r="AV295" s="486">
        <f t="shared" si="344"/>
        <v>0</v>
      </c>
      <c r="AW295" s="486">
        <f t="shared" si="345"/>
        <v>0</v>
      </c>
    </row>
    <row r="296" spans="1:49" s="23" customFormat="1" ht="16.8" hidden="1" x14ac:dyDescent="0.55000000000000004">
      <c r="A296" s="384">
        <v>902</v>
      </c>
      <c r="B296" s="385" t="s">
        <v>292</v>
      </c>
      <c r="C296" s="386">
        <f>+C297+C298</f>
        <v>0</v>
      </c>
      <c r="D296" s="24">
        <f>+J297+J298</f>
        <v>0</v>
      </c>
      <c r="E296" s="29">
        <f>+E297+E298</f>
        <v>0</v>
      </c>
      <c r="F296" s="29"/>
      <c r="G296" s="29"/>
      <c r="H296" s="29">
        <f>+H297+H298</f>
        <v>0</v>
      </c>
      <c r="I296" s="39">
        <f>+I297+I298</f>
        <v>0</v>
      </c>
      <c r="J296" s="22"/>
      <c r="K296" s="20"/>
      <c r="L296" s="27"/>
      <c r="M296" s="28"/>
      <c r="N296" s="25"/>
      <c r="O296" s="26"/>
      <c r="P296" s="27"/>
      <c r="Q296" s="28"/>
      <c r="R296" s="25"/>
      <c r="S296" s="26"/>
      <c r="T296" s="27"/>
      <c r="U296" s="28"/>
      <c r="V296" s="25"/>
      <c r="W296" s="26"/>
      <c r="X296" s="27"/>
      <c r="Y296" s="28"/>
      <c r="Z296" s="25"/>
      <c r="AA296" s="26"/>
      <c r="AB296" s="36">
        <f t="shared" si="336"/>
        <v>0</v>
      </c>
      <c r="AC296" s="43">
        <f t="shared" si="337"/>
        <v>0</v>
      </c>
      <c r="AD296" s="45">
        <f>+AD297+AD298</f>
        <v>0</v>
      </c>
      <c r="AE296" s="467"/>
      <c r="AF296" s="45"/>
      <c r="AG296" s="40"/>
      <c r="AH296" s="40"/>
      <c r="AI296" s="166">
        <f>+AI298</f>
        <v>0</v>
      </c>
      <c r="AJ296" s="355" t="e">
        <f t="shared" si="360"/>
        <v>#DIV/0!</v>
      </c>
      <c r="AK296" s="45"/>
      <c r="AL296" s="533" t="e">
        <f t="shared" si="361"/>
        <v>#DIV/0!</v>
      </c>
      <c r="AN296" s="217"/>
      <c r="AO296" s="217"/>
      <c r="AP296" s="217"/>
      <c r="AQ296" s="224"/>
      <c r="AR296" s="226"/>
      <c r="AS296" s="226"/>
      <c r="AT296" s="523"/>
      <c r="AU296" s="483">
        <v>310000</v>
      </c>
      <c r="AV296" s="486">
        <f t="shared" si="344"/>
        <v>-310000</v>
      </c>
      <c r="AW296" s="486">
        <f t="shared" si="345"/>
        <v>-310000</v>
      </c>
    </row>
    <row r="297" spans="1:49" s="4" customFormat="1" ht="15.6" hidden="1" x14ac:dyDescent="0.55000000000000004">
      <c r="A297" s="566" t="s">
        <v>680</v>
      </c>
      <c r="B297" s="459" t="s">
        <v>293</v>
      </c>
      <c r="C297" s="568"/>
      <c r="D297" s="460"/>
      <c r="E297" s="5"/>
      <c r="F297" s="5"/>
      <c r="G297" s="5"/>
      <c r="H297" s="5"/>
      <c r="I297" s="38">
        <f>+E297+H297</f>
        <v>0</v>
      </c>
      <c r="J297" s="548"/>
      <c r="K297" s="19"/>
      <c r="L297" s="14"/>
      <c r="M297" s="15"/>
      <c r="N297" s="18"/>
      <c r="O297" s="19"/>
      <c r="P297" s="14"/>
      <c r="Q297" s="15"/>
      <c r="R297" s="18"/>
      <c r="S297" s="19"/>
      <c r="T297" s="14"/>
      <c r="U297" s="15"/>
      <c r="V297" s="18"/>
      <c r="W297" s="19"/>
      <c r="X297" s="14"/>
      <c r="Y297" s="15"/>
      <c r="Z297" s="18"/>
      <c r="AA297" s="19"/>
      <c r="AB297" s="35">
        <f t="shared" si="336"/>
        <v>0</v>
      </c>
      <c r="AC297" s="484">
        <f t="shared" si="337"/>
        <v>0</v>
      </c>
      <c r="AD297" s="567">
        <f>+AB297+AC297</f>
        <v>0</v>
      </c>
      <c r="AE297" s="463"/>
      <c r="AF297" s="40">
        <f>IFERROR(+VLOOKUP(A297,'Base de Datos'!$A$1:$G$75,6,0),0)</f>
        <v>0</v>
      </c>
      <c r="AG297" s="40">
        <f>IFERROR(+VLOOKUP(A297,'Base de Datos'!$A$1:$H$75,8,0),0)</f>
        <v>0</v>
      </c>
      <c r="AH297" s="40"/>
      <c r="AI297" s="167">
        <f>AD297-AE297-AF297</f>
        <v>0</v>
      </c>
      <c r="AJ297" s="158">
        <f>IFERROR(((AD297-AI297)/AD297),0)</f>
        <v>0</v>
      </c>
      <c r="AK297" s="40">
        <f>IFERROR(+VLOOKUP(F297,'Base de Datos'!$A$1:$G$75,6,0),0)</f>
        <v>0</v>
      </c>
      <c r="AL297" s="533">
        <f>IFERROR(+(AE297/AD297),0)</f>
        <v>0</v>
      </c>
      <c r="AN297" s="217"/>
      <c r="AO297" s="217"/>
      <c r="AP297" s="217"/>
      <c r="AQ297" s="224"/>
      <c r="AR297" s="226"/>
      <c r="AS297" s="226"/>
      <c r="AT297" s="523"/>
      <c r="AU297" s="483"/>
      <c r="AV297" s="486">
        <f t="shared" si="344"/>
        <v>0</v>
      </c>
      <c r="AW297" s="486">
        <f t="shared" si="345"/>
        <v>0</v>
      </c>
    </row>
    <row r="298" spans="1:49" s="4" customFormat="1" ht="18" hidden="1" customHeight="1" x14ac:dyDescent="0.55000000000000004">
      <c r="A298" s="566">
        <v>90202</v>
      </c>
      <c r="B298" s="459" t="s">
        <v>294</v>
      </c>
      <c r="C298" s="568"/>
      <c r="D298" s="460"/>
      <c r="E298" s="5"/>
      <c r="F298" s="5"/>
      <c r="G298" s="5"/>
      <c r="H298" s="5"/>
      <c r="I298" s="38">
        <f>+E298+H298</f>
        <v>0</v>
      </c>
      <c r="J298" s="548"/>
      <c r="K298" s="19"/>
      <c r="L298" s="14"/>
      <c r="M298" s="15"/>
      <c r="N298" s="18"/>
      <c r="O298" s="19"/>
      <c r="P298" s="14"/>
      <c r="Q298" s="15"/>
      <c r="R298" s="18"/>
      <c r="S298" s="19"/>
      <c r="T298" s="14"/>
      <c r="U298" s="15"/>
      <c r="V298" s="18"/>
      <c r="W298" s="19"/>
      <c r="X298" s="14"/>
      <c r="Y298" s="15"/>
      <c r="Z298" s="18"/>
      <c r="AA298" s="19"/>
      <c r="AB298" s="35">
        <f>+R298</f>
        <v>0</v>
      </c>
      <c r="AC298" s="484"/>
      <c r="AD298" s="567">
        <f>+AB298+AC298</f>
        <v>0</v>
      </c>
      <c r="AE298" s="463"/>
      <c r="AF298" s="40"/>
      <c r="AG298" s="40"/>
      <c r="AH298" s="40"/>
      <c r="AI298" s="167">
        <f>AD298-AE298-AF298</f>
        <v>0</v>
      </c>
      <c r="AJ298" s="158" t="e">
        <f t="shared" si="360"/>
        <v>#DIV/0!</v>
      </c>
      <c r="AK298" s="40"/>
      <c r="AL298" s="533">
        <f t="shared" ref="AL298" si="362">IFERROR(+(AE298/AD298),0)</f>
        <v>0</v>
      </c>
      <c r="AN298" s="217"/>
      <c r="AO298" s="217"/>
      <c r="AP298" s="217"/>
      <c r="AQ298" s="224"/>
      <c r="AR298" s="226"/>
      <c r="AS298" s="226"/>
      <c r="AT298" s="523"/>
      <c r="AU298" s="483">
        <v>310000</v>
      </c>
      <c r="AV298" s="486">
        <f t="shared" si="344"/>
        <v>-310000</v>
      </c>
      <c r="AW298" s="486">
        <f t="shared" si="345"/>
        <v>-310000</v>
      </c>
    </row>
    <row r="299" spans="1:49" ht="26.4" customHeight="1" thickBot="1" x14ac:dyDescent="0.4">
      <c r="A299" s="257"/>
      <c r="B299" s="8"/>
      <c r="AD299" s="2"/>
      <c r="AF299" s="62" t="s">
        <v>0</v>
      </c>
      <c r="AG299" s="62"/>
      <c r="AH299" s="62"/>
      <c r="AI299" s="10"/>
      <c r="AK299" s="62" t="s">
        <v>0</v>
      </c>
      <c r="AL299" s="535"/>
      <c r="AM299" s="350"/>
      <c r="AN299" s="350"/>
      <c r="AO299" s="350"/>
      <c r="AP299" s="350"/>
      <c r="AQ299" s="350"/>
      <c r="AR299" s="350"/>
      <c r="AS299" s="350"/>
      <c r="AT299" s="350"/>
      <c r="AV299" s="486">
        <f t="shared" si="344"/>
        <v>0</v>
      </c>
      <c r="AW299" s="486">
        <f t="shared" si="345"/>
        <v>0</v>
      </c>
    </row>
    <row r="300" spans="1:49" ht="23.4" customHeight="1" thickBot="1" x14ac:dyDescent="0.4">
      <c r="A300" s="257" t="s">
        <v>0</v>
      </c>
      <c r="B300" s="8"/>
      <c r="I300" s="735" t="s">
        <v>317</v>
      </c>
      <c r="J300" s="778" t="s">
        <v>307</v>
      </c>
      <c r="K300" s="738"/>
      <c r="L300" s="755" t="s">
        <v>311</v>
      </c>
      <c r="M300" s="756"/>
      <c r="N300" s="737" t="s">
        <v>312</v>
      </c>
      <c r="O300" s="738"/>
      <c r="P300" s="755" t="s">
        <v>313</v>
      </c>
      <c r="Q300" s="756"/>
      <c r="R300" s="737" t="s">
        <v>314</v>
      </c>
      <c r="S300" s="738"/>
      <c r="T300" s="737" t="s">
        <v>314</v>
      </c>
      <c r="U300" s="738"/>
      <c r="V300" s="63" t="s">
        <v>316</v>
      </c>
      <c r="W300" s="64" t="s">
        <v>315</v>
      </c>
      <c r="X300" s="63" t="s">
        <v>316</v>
      </c>
      <c r="Y300" s="64" t="s">
        <v>315</v>
      </c>
      <c r="Z300" s="63" t="s">
        <v>316</v>
      </c>
      <c r="AA300" s="64" t="s">
        <v>315</v>
      </c>
      <c r="AB300" s="742" t="s">
        <v>310</v>
      </c>
      <c r="AC300" s="743"/>
      <c r="AD300" s="735" t="s">
        <v>318</v>
      </c>
      <c r="AE300" s="739" t="s">
        <v>454</v>
      </c>
      <c r="AF300" s="735" t="s">
        <v>319</v>
      </c>
      <c r="AG300" s="735" t="s">
        <v>676</v>
      </c>
      <c r="AH300" s="735" t="s">
        <v>677</v>
      </c>
      <c r="AI300" s="739" t="s">
        <v>320</v>
      </c>
      <c r="AJ300" s="744" t="s">
        <v>434</v>
      </c>
      <c r="AK300" s="735" t="s">
        <v>319</v>
      </c>
      <c r="AL300" s="733" t="s">
        <v>433</v>
      </c>
      <c r="AV300" s="486"/>
      <c r="AW300" s="486">
        <f t="shared" si="345"/>
        <v>0</v>
      </c>
    </row>
    <row r="301" spans="1:49" ht="15.6" thickBot="1" x14ac:dyDescent="0.4">
      <c r="A301" s="257"/>
      <c r="B301" s="8"/>
      <c r="I301" s="736"/>
      <c r="J301" s="148" t="s">
        <v>308</v>
      </c>
      <c r="K301" s="149" t="s">
        <v>309</v>
      </c>
      <c r="L301" s="150" t="s">
        <v>308</v>
      </c>
      <c r="M301" s="151" t="s">
        <v>309</v>
      </c>
      <c r="N301" s="152" t="s">
        <v>308</v>
      </c>
      <c r="O301" s="149" t="s">
        <v>309</v>
      </c>
      <c r="P301" s="150" t="s">
        <v>308</v>
      </c>
      <c r="Q301" s="151" t="s">
        <v>309</v>
      </c>
      <c r="R301" s="152" t="s">
        <v>308</v>
      </c>
      <c r="S301" s="149" t="s">
        <v>309</v>
      </c>
      <c r="T301" s="152" t="s">
        <v>308</v>
      </c>
      <c r="U301" s="149" t="s">
        <v>309</v>
      </c>
      <c r="V301" s="580" t="s">
        <v>689</v>
      </c>
      <c r="W301" s="581" t="s">
        <v>309</v>
      </c>
      <c r="X301" s="580" t="s">
        <v>689</v>
      </c>
      <c r="Y301" s="581" t="s">
        <v>309</v>
      </c>
      <c r="Z301" s="580" t="s">
        <v>689</v>
      </c>
      <c r="AA301" s="581" t="s">
        <v>309</v>
      </c>
      <c r="AB301" s="582" t="s">
        <v>308</v>
      </c>
      <c r="AC301" s="582" t="s">
        <v>309</v>
      </c>
      <c r="AD301" s="736"/>
      <c r="AE301" s="740"/>
      <c r="AF301" s="736"/>
      <c r="AG301" s="736"/>
      <c r="AH301" s="736"/>
      <c r="AI301" s="741"/>
      <c r="AJ301" s="745"/>
      <c r="AK301" s="736"/>
      <c r="AL301" s="734"/>
      <c r="AV301" s="486">
        <f t="shared" si="344"/>
        <v>0</v>
      </c>
      <c r="AW301" s="486">
        <f t="shared" si="345"/>
        <v>0</v>
      </c>
    </row>
    <row r="302" spans="1:49" ht="15" thickBot="1" x14ac:dyDescent="0.4">
      <c r="A302" s="752" t="s">
        <v>478</v>
      </c>
      <c r="B302" s="753"/>
      <c r="C302" s="753"/>
      <c r="D302" s="754"/>
      <c r="E302" s="583"/>
      <c r="F302" s="583"/>
      <c r="G302" s="583"/>
      <c r="H302" s="583"/>
      <c r="I302" s="584"/>
      <c r="J302" s="585"/>
      <c r="K302" s="585"/>
      <c r="L302" s="583"/>
      <c r="M302" s="583"/>
      <c r="N302" s="583"/>
      <c r="O302" s="583"/>
      <c r="P302" s="583"/>
      <c r="Q302" s="583"/>
      <c r="R302" s="583"/>
      <c r="S302" s="583"/>
      <c r="T302" s="583"/>
      <c r="U302" s="583"/>
      <c r="V302" s="583"/>
      <c r="W302" s="583"/>
      <c r="X302" s="583"/>
      <c r="Y302" s="583"/>
      <c r="Z302" s="583"/>
      <c r="AA302" s="583"/>
      <c r="AB302" s="583"/>
      <c r="AC302" s="583"/>
      <c r="AD302" s="657"/>
      <c r="AE302" s="658"/>
      <c r="AF302" s="658"/>
      <c r="AG302" s="658"/>
      <c r="AH302" s="658"/>
      <c r="AI302" s="659"/>
      <c r="AJ302" s="660"/>
      <c r="AK302" s="658"/>
      <c r="AL302" s="661"/>
      <c r="AM302" s="350"/>
      <c r="AN302" s="350"/>
      <c r="AO302" s="350"/>
      <c r="AP302" s="350"/>
      <c r="AQ302" s="350"/>
      <c r="AR302" s="350"/>
      <c r="AS302" s="350"/>
      <c r="AT302" s="350"/>
      <c r="AV302" s="486">
        <f t="shared" si="344"/>
        <v>0</v>
      </c>
      <c r="AW302" s="486">
        <f t="shared" si="345"/>
        <v>0</v>
      </c>
    </row>
    <row r="303" spans="1:49" ht="15.6" thickBot="1" x14ac:dyDescent="0.4">
      <c r="A303" s="662" t="s">
        <v>571</v>
      </c>
      <c r="B303" s="663" t="s">
        <v>612</v>
      </c>
      <c r="C303" s="679">
        <v>40649942</v>
      </c>
      <c r="D303" s="664">
        <v>0</v>
      </c>
      <c r="E303" s="665"/>
      <c r="F303" s="665"/>
      <c r="G303" s="665"/>
      <c r="H303" s="665"/>
      <c r="I303" s="666">
        <f>C303+D303</f>
        <v>40649942</v>
      </c>
      <c r="J303" s="667"/>
      <c r="K303" s="667"/>
      <c r="L303" s="668"/>
      <c r="M303" s="668"/>
      <c r="N303" s="667"/>
      <c r="O303" s="667"/>
      <c r="P303" s="669"/>
      <c r="Q303" s="669"/>
      <c r="R303" s="667"/>
      <c r="S303" s="667"/>
      <c r="T303" s="667"/>
      <c r="U303" s="667"/>
      <c r="V303" s="720">
        <v>0</v>
      </c>
      <c r="W303" s="671">
        <v>0</v>
      </c>
      <c r="X303" s="670"/>
      <c r="Y303" s="671"/>
      <c r="Z303" s="670"/>
      <c r="AA303" s="671"/>
      <c r="AB303" s="718">
        <f t="shared" ref="AB303:AB311" si="363">J303+L303+N303+P303+R303+T303+V303+X303+Z303</f>
        <v>0</v>
      </c>
      <c r="AC303" s="718">
        <f t="shared" ref="AC303:AC311" si="364">K303+M303+O303+Q303+S303+U303+W303+Y303+AA303</f>
        <v>0</v>
      </c>
      <c r="AD303" s="642">
        <f t="shared" ref="AD303:AD314" si="365">I303+AB303-AC303</f>
        <v>40649942</v>
      </c>
      <c r="AE303" s="641">
        <f>IFERROR(+VLOOKUP(A303,'Base de Datos'!$A$1:$G$96,7,0),0)</f>
        <v>7562709.3300000001</v>
      </c>
      <c r="AF303" s="642">
        <f>IFERROR(+VLOOKUP(A303,'Base de Datos'!$A$1:$G$90,6,0),0)</f>
        <v>33087232.670000002</v>
      </c>
      <c r="AG303" s="642">
        <f>IFERROR(+VLOOKUP(A303,'Base de Datos'!$A$1:$H$90,8,0),0)</f>
        <v>0</v>
      </c>
      <c r="AH303" s="642">
        <f>+AI303-AG303</f>
        <v>0</v>
      </c>
      <c r="AI303" s="643">
        <f t="shared" ref="AI303:AI304" si="366">AD303-AE303-AF303</f>
        <v>0</v>
      </c>
      <c r="AJ303" s="644">
        <f t="shared" ref="AJ303:AJ311" si="367">IFERROR(((AD303-AI303)/AD303),0)</f>
        <v>1</v>
      </c>
      <c r="AK303" s="672">
        <f>IFERROR(+VLOOKUP(A303,'Base de Datos'!$A$1:$M$96,10,0),0)</f>
        <v>0</v>
      </c>
      <c r="AL303" s="645">
        <f t="shared" ref="AL303:AL311" si="368">IFERROR(+(AE303/AD303),0)</f>
        <v>0.1860447754144397</v>
      </c>
      <c r="AU303" s="483">
        <v>71015</v>
      </c>
      <c r="AV303" s="486">
        <f t="shared" si="344"/>
        <v>-71015</v>
      </c>
      <c r="AW303" s="486">
        <f t="shared" si="345"/>
        <v>-71015</v>
      </c>
    </row>
    <row r="304" spans="1:49" ht="15.6" thickBot="1" x14ac:dyDescent="0.4">
      <c r="A304" s="586" t="s">
        <v>474</v>
      </c>
      <c r="B304" s="212" t="s">
        <v>475</v>
      </c>
      <c r="C304" s="678">
        <v>6472921</v>
      </c>
      <c r="D304" s="262"/>
      <c r="E304" s="48"/>
      <c r="F304" s="48"/>
      <c r="G304" s="48"/>
      <c r="H304" s="48"/>
      <c r="I304" s="217">
        <f>C304+D304</f>
        <v>6472921</v>
      </c>
      <c r="J304" s="263"/>
      <c r="K304" s="263"/>
      <c r="L304" s="268"/>
      <c r="M304" s="268"/>
      <c r="N304" s="263"/>
      <c r="O304" s="263"/>
      <c r="P304" s="78"/>
      <c r="Q304" s="78"/>
      <c r="R304" s="263"/>
      <c r="S304" s="346"/>
      <c r="T304" s="263"/>
      <c r="U304" s="263"/>
      <c r="V304" s="265">
        <v>0</v>
      </c>
      <c r="W304" s="346">
        <v>0</v>
      </c>
      <c r="X304" s="265"/>
      <c r="Y304" s="263"/>
      <c r="Z304" s="265"/>
      <c r="AA304" s="269"/>
      <c r="AB304" s="719">
        <f t="shared" si="363"/>
        <v>0</v>
      </c>
      <c r="AC304" s="719">
        <f t="shared" si="364"/>
        <v>0</v>
      </c>
      <c r="AD304" s="219">
        <f t="shared" si="365"/>
        <v>6472921</v>
      </c>
      <c r="AE304" s="260">
        <f>IFERROR(+VLOOKUP(A304,'Base de Datos'!$A$1:$G$96,7,0),0)</f>
        <v>1204253.08</v>
      </c>
      <c r="AF304" s="219">
        <f>IFERROR(+VLOOKUP(A304,'Base de Datos'!$A$1:$G$90,6,0),0)</f>
        <v>5268667.92</v>
      </c>
      <c r="AG304" s="219">
        <f>IFERROR(+VLOOKUP(A304,'Base de Datos'!$A$1:$H$90,8,0),0)</f>
        <v>0</v>
      </c>
      <c r="AH304" s="219">
        <f t="shared" ref="AH304:AH314" si="369">+AI304-AG304</f>
        <v>0</v>
      </c>
      <c r="AI304" s="221">
        <f t="shared" si="366"/>
        <v>0</v>
      </c>
      <c r="AJ304" s="351">
        <f t="shared" si="367"/>
        <v>1</v>
      </c>
      <c r="AK304" s="672">
        <f>IFERROR(+VLOOKUP(A304,'Base de Datos'!$A$1:$M$96,10,0),0)</f>
        <v>0</v>
      </c>
      <c r="AL304" s="588">
        <f t="shared" si="368"/>
        <v>0.1860447671151865</v>
      </c>
      <c r="AU304" s="492">
        <v>12591</v>
      </c>
      <c r="AV304" s="486">
        <f t="shared" si="344"/>
        <v>-12591</v>
      </c>
      <c r="AW304" s="486">
        <f t="shared" si="345"/>
        <v>-12591</v>
      </c>
    </row>
    <row r="305" spans="1:49" ht="15.6" thickBot="1" x14ac:dyDescent="0.4">
      <c r="A305" s="586" t="s">
        <v>295</v>
      </c>
      <c r="B305" s="212" t="s">
        <v>296</v>
      </c>
      <c r="C305" s="678">
        <v>32400000</v>
      </c>
      <c r="D305" s="262"/>
      <c r="E305" s="48"/>
      <c r="F305" s="48"/>
      <c r="G305" s="48"/>
      <c r="H305" s="48"/>
      <c r="I305" s="217">
        <f>C305+D305</f>
        <v>32400000</v>
      </c>
      <c r="J305" s="263"/>
      <c r="K305" s="263"/>
      <c r="L305" s="264"/>
      <c r="M305" s="268"/>
      <c r="N305" s="263"/>
      <c r="O305" s="263"/>
      <c r="P305" s="78"/>
      <c r="Q305" s="78"/>
      <c r="R305" s="263"/>
      <c r="S305" s="346"/>
      <c r="T305" s="263"/>
      <c r="U305" s="263"/>
      <c r="V305" s="265"/>
      <c r="W305" s="263"/>
      <c r="X305" s="265"/>
      <c r="Y305" s="263"/>
      <c r="Z305" s="265"/>
      <c r="AA305" s="263"/>
      <c r="AB305" s="719">
        <f t="shared" si="363"/>
        <v>0</v>
      </c>
      <c r="AC305" s="719">
        <f t="shared" si="364"/>
        <v>0</v>
      </c>
      <c r="AD305" s="219">
        <f t="shared" si="365"/>
        <v>32400000</v>
      </c>
      <c r="AE305" s="260">
        <f>IFERROR(+VLOOKUP(A305,'Base de Datos'!$A$1:$G$96,7,0),0)</f>
        <v>2700000</v>
      </c>
      <c r="AF305" s="219">
        <f>IFERROR(+VLOOKUP(A305,'Base de Datos'!$A$1:$G$90,6,0),0)</f>
        <v>5400000</v>
      </c>
      <c r="AG305" s="219">
        <f>IFERROR(+VLOOKUP(A305,'Base de Datos'!$A$1:$H$90,8,0),0)</f>
        <v>0</v>
      </c>
      <c r="AH305" s="219">
        <f>+AI305+AG305</f>
        <v>24300000</v>
      </c>
      <c r="AI305" s="221">
        <f>AD305-AE305-AF305</f>
        <v>24300000</v>
      </c>
      <c r="AJ305" s="351">
        <f t="shared" si="367"/>
        <v>0.25</v>
      </c>
      <c r="AK305" s="672">
        <f>IFERROR(+VLOOKUP(A305,'Base de Datos'!$A$1:$M$96,10,0),0)</f>
        <v>0</v>
      </c>
      <c r="AL305" s="588">
        <f t="shared" si="368"/>
        <v>8.3333333333333329E-2</v>
      </c>
      <c r="AU305" s="492">
        <v>16200000</v>
      </c>
      <c r="AV305" s="486">
        <f t="shared" si="344"/>
        <v>8100000</v>
      </c>
      <c r="AW305" s="486">
        <f t="shared" si="345"/>
        <v>8100000</v>
      </c>
    </row>
    <row r="306" spans="1:49" ht="15.6" thickBot="1" x14ac:dyDescent="0.4">
      <c r="A306" s="586" t="s">
        <v>297</v>
      </c>
      <c r="B306" s="212" t="s">
        <v>682</v>
      </c>
      <c r="C306" s="678">
        <v>95012957</v>
      </c>
      <c r="D306" s="267">
        <v>0</v>
      </c>
      <c r="E306" s="48"/>
      <c r="F306" s="48"/>
      <c r="G306" s="48"/>
      <c r="H306" s="48"/>
      <c r="I306" s="217">
        <f t="shared" ref="I306:I314" si="370">C306+D306</f>
        <v>95012957</v>
      </c>
      <c r="J306" s="263"/>
      <c r="K306" s="263"/>
      <c r="L306" s="268"/>
      <c r="M306" s="268"/>
      <c r="N306" s="263"/>
      <c r="O306" s="263"/>
      <c r="P306" s="78"/>
      <c r="Q306" s="78"/>
      <c r="R306" s="263"/>
      <c r="S306" s="346"/>
      <c r="T306" s="263"/>
      <c r="U306" s="263"/>
      <c r="V306" s="265"/>
      <c r="W306" s="269"/>
      <c r="X306" s="265"/>
      <c r="Y306" s="269"/>
      <c r="Z306" s="265"/>
      <c r="AA306" s="269"/>
      <c r="AB306" s="719">
        <f t="shared" si="363"/>
        <v>0</v>
      </c>
      <c r="AC306" s="719">
        <f t="shared" si="364"/>
        <v>0</v>
      </c>
      <c r="AD306" s="219">
        <f t="shared" si="365"/>
        <v>95012957</v>
      </c>
      <c r="AE306" s="260">
        <f>IFERROR(+VLOOKUP(A306,'Base de Datos'!$A$1:$G$96,7,0),0)</f>
        <v>14886081.23</v>
      </c>
      <c r="AF306" s="219">
        <f>IFERROR(+VLOOKUP(A306,'Base de Datos'!$A$1:$G$90,6,0),0)</f>
        <v>8867157.7699999996</v>
      </c>
      <c r="AG306" s="219">
        <f>IFERROR(+VLOOKUP(A306,'Base de Datos'!$A$1:$H$90,8,0),0)</f>
        <v>0</v>
      </c>
      <c r="AH306" s="219">
        <f t="shared" ref="AH306:AH311" si="371">+AI306+AG306</f>
        <v>71259718</v>
      </c>
      <c r="AI306" s="221">
        <f t="shared" ref="AI306:AI314" si="372">AD306-AE306-AF306</f>
        <v>71259718</v>
      </c>
      <c r="AJ306" s="351">
        <f t="shared" si="367"/>
        <v>0.24999999736877992</v>
      </c>
      <c r="AK306" s="672">
        <f>IFERROR(+VLOOKUP(A306,'Base de Datos'!$A$1:$M$96,10,0),0)</f>
        <v>0</v>
      </c>
      <c r="AL306" s="588">
        <f t="shared" si="368"/>
        <v>0.15667422317989746</v>
      </c>
      <c r="AU306" s="492">
        <v>48256955</v>
      </c>
      <c r="AV306" s="486">
        <f t="shared" si="344"/>
        <v>23002763</v>
      </c>
      <c r="AW306" s="486">
        <f t="shared" si="345"/>
        <v>23002763</v>
      </c>
    </row>
    <row r="307" spans="1:49" ht="13.8" thickBot="1" x14ac:dyDescent="0.4">
      <c r="A307" s="586" t="s">
        <v>298</v>
      </c>
      <c r="B307" s="212" t="s">
        <v>683</v>
      </c>
      <c r="C307" s="494"/>
      <c r="D307" s="267">
        <v>0</v>
      </c>
      <c r="E307" s="48"/>
      <c r="F307" s="48"/>
      <c r="G307" s="48"/>
      <c r="H307" s="48"/>
      <c r="I307" s="217">
        <f t="shared" si="370"/>
        <v>0</v>
      </c>
      <c r="J307" s="263"/>
      <c r="K307" s="263"/>
      <c r="L307" s="264"/>
      <c r="M307" s="268"/>
      <c r="N307" s="263"/>
      <c r="O307" s="263"/>
      <c r="P307" s="78"/>
      <c r="Q307" s="78"/>
      <c r="R307" s="263"/>
      <c r="S307" s="346"/>
      <c r="T307" s="263"/>
      <c r="U307" s="346"/>
      <c r="V307" s="265"/>
      <c r="W307" s="269"/>
      <c r="X307" s="265"/>
      <c r="Y307" s="269"/>
      <c r="Z307" s="265"/>
      <c r="AA307" s="269"/>
      <c r="AB307" s="719">
        <f t="shared" si="363"/>
        <v>0</v>
      </c>
      <c r="AC307" s="719">
        <f t="shared" si="364"/>
        <v>0</v>
      </c>
      <c r="AD307" s="219">
        <f t="shared" si="365"/>
        <v>0</v>
      </c>
      <c r="AE307" s="260">
        <f>IFERROR(+VLOOKUP(A307,'Base de Datos'!$A$1:$G$96,7,0),0)</f>
        <v>0</v>
      </c>
      <c r="AF307" s="219">
        <f>IFERROR(+VLOOKUP(A307,'Base de Datos'!$A$1:$G$90,6,0),0)</f>
        <v>0</v>
      </c>
      <c r="AG307" s="219">
        <f>IFERROR(+VLOOKUP(A307,'Base de Datos'!$A$1:$H$90,8,0),0)</f>
        <v>0</v>
      </c>
      <c r="AH307" s="219">
        <f t="shared" si="371"/>
        <v>0</v>
      </c>
      <c r="AI307" s="221">
        <f t="shared" si="372"/>
        <v>0</v>
      </c>
      <c r="AJ307" s="351">
        <f t="shared" si="367"/>
        <v>0</v>
      </c>
      <c r="AK307" s="672">
        <f>IFERROR(+VLOOKUP(A307,'Base de Datos'!$A$1:$M$96,10,0),0)</f>
        <v>0</v>
      </c>
      <c r="AL307" s="588">
        <f t="shared" si="368"/>
        <v>0</v>
      </c>
      <c r="AV307" s="486">
        <f t="shared" si="344"/>
        <v>0</v>
      </c>
      <c r="AW307" s="486">
        <f t="shared" si="345"/>
        <v>0</v>
      </c>
    </row>
    <row r="308" spans="1:49" ht="15.6" thickBot="1" x14ac:dyDescent="0.4">
      <c r="A308" s="586" t="s">
        <v>299</v>
      </c>
      <c r="B308" s="212" t="s">
        <v>684</v>
      </c>
      <c r="C308" s="678">
        <v>1153508437</v>
      </c>
      <c r="D308" s="267"/>
      <c r="E308" s="48"/>
      <c r="F308" s="48"/>
      <c r="G308" s="48"/>
      <c r="H308" s="48"/>
      <c r="I308" s="217">
        <f t="shared" si="370"/>
        <v>1153508437</v>
      </c>
      <c r="J308" s="263"/>
      <c r="K308" s="263"/>
      <c r="L308" s="219"/>
      <c r="M308" s="268"/>
      <c r="N308" s="263">
        <v>0</v>
      </c>
      <c r="O308" s="263"/>
      <c r="P308" s="78"/>
      <c r="Q308" s="78"/>
      <c r="R308" s="263"/>
      <c r="S308" s="346"/>
      <c r="T308" s="346">
        <v>0</v>
      </c>
      <c r="U308" s="263"/>
      <c r="V308" s="265"/>
      <c r="W308" s="269"/>
      <c r="X308" s="265"/>
      <c r="Y308" s="269"/>
      <c r="Z308" s="265"/>
      <c r="AA308" s="269"/>
      <c r="AB308" s="719">
        <f t="shared" si="363"/>
        <v>0</v>
      </c>
      <c r="AC308" s="719">
        <f t="shared" si="364"/>
        <v>0</v>
      </c>
      <c r="AD308" s="219">
        <f>I308+AB308-AC308</f>
        <v>1153508437</v>
      </c>
      <c r="AE308" s="260">
        <f>IFERROR(+VLOOKUP(A308,'Base de Datos'!$A$1:$G$96,7,0),0)</f>
        <v>197698642.59999999</v>
      </c>
      <c r="AF308" s="219">
        <f>IFERROR(+VLOOKUP(A308,'Base de Datos'!$A$1:$G$90,6,0),0)</f>
        <v>90678466.400000006</v>
      </c>
      <c r="AG308" s="219">
        <f>IFERROR(+VLOOKUP(A308,'Base de Datos'!$A$1:$H$90,8,0),0)</f>
        <v>0</v>
      </c>
      <c r="AH308" s="219">
        <f t="shared" si="371"/>
        <v>865131328</v>
      </c>
      <c r="AI308" s="221">
        <f t="shared" si="372"/>
        <v>865131328</v>
      </c>
      <c r="AJ308" s="351">
        <f t="shared" si="367"/>
        <v>0.24999999978326989</v>
      </c>
      <c r="AK308" s="672">
        <f>IFERROR(+VLOOKUP(A308,'Base de Datos'!$A$1:$M$96,10,0),0)</f>
        <v>0</v>
      </c>
      <c r="AL308" s="588">
        <f t="shared" si="368"/>
        <v>0.17138898707508976</v>
      </c>
      <c r="AU308" s="483">
        <v>622615328</v>
      </c>
      <c r="AV308" s="486">
        <f t="shared" si="344"/>
        <v>242516000</v>
      </c>
      <c r="AW308" s="486">
        <f t="shared" si="345"/>
        <v>242516000</v>
      </c>
    </row>
    <row r="309" spans="1:49" ht="15.6" thickBot="1" x14ac:dyDescent="0.4">
      <c r="A309" s="586" t="s">
        <v>300</v>
      </c>
      <c r="B309" s="212" t="s">
        <v>685</v>
      </c>
      <c r="C309" s="678">
        <v>300000000</v>
      </c>
      <c r="D309" s="267">
        <v>0</v>
      </c>
      <c r="E309" s="48"/>
      <c r="F309" s="48"/>
      <c r="G309" s="48"/>
      <c r="H309" s="48"/>
      <c r="I309" s="217">
        <f t="shared" si="370"/>
        <v>300000000</v>
      </c>
      <c r="J309" s="263"/>
      <c r="K309" s="346"/>
      <c r="L309" s="264"/>
      <c r="M309" s="268"/>
      <c r="N309" s="263"/>
      <c r="O309" s="346">
        <v>0</v>
      </c>
      <c r="P309" s="78">
        <v>0</v>
      </c>
      <c r="Q309" s="78"/>
      <c r="R309" s="269">
        <v>0</v>
      </c>
      <c r="S309" s="346"/>
      <c r="T309" s="269">
        <v>0</v>
      </c>
      <c r="U309" s="346"/>
      <c r="V309" s="265"/>
      <c r="W309" s="269"/>
      <c r="X309" s="265"/>
      <c r="Y309" s="269"/>
      <c r="Z309" s="265"/>
      <c r="AA309" s="269"/>
      <c r="AB309" s="719">
        <f t="shared" si="363"/>
        <v>0</v>
      </c>
      <c r="AC309" s="719">
        <f t="shared" si="364"/>
        <v>0</v>
      </c>
      <c r="AD309" s="219">
        <f t="shared" si="365"/>
        <v>300000000</v>
      </c>
      <c r="AE309" s="260">
        <f>IFERROR(+VLOOKUP(A309,'Base de Datos'!$A$1:$G$96,7,0),0)</f>
        <v>50000000</v>
      </c>
      <c r="AF309" s="219">
        <f>IFERROR(+VLOOKUP(A309,'Base de Datos'!$A$1:$G$90,6,0),0)</f>
        <v>25000000</v>
      </c>
      <c r="AG309" s="219">
        <f>IFERROR(+VLOOKUP(A309,'Base de Datos'!$A$1:$H$90,8,0),0)</f>
        <v>0</v>
      </c>
      <c r="AH309" s="219">
        <f t="shared" si="371"/>
        <v>225000000</v>
      </c>
      <c r="AI309" s="221">
        <f>AD309-AE309-AF309</f>
        <v>225000000</v>
      </c>
      <c r="AJ309" s="351">
        <f t="shared" si="367"/>
        <v>0.25</v>
      </c>
      <c r="AK309" s="672">
        <f>IFERROR(+VLOOKUP(A309,'Base de Datos'!$A$1:$M$96,10,0),0)</f>
        <v>0</v>
      </c>
      <c r="AL309" s="588">
        <f t="shared" si="368"/>
        <v>0.16666666666666666</v>
      </c>
      <c r="AU309" s="492">
        <v>184142932</v>
      </c>
      <c r="AV309" s="486">
        <f t="shared" si="344"/>
        <v>40857068</v>
      </c>
      <c r="AW309" s="486">
        <f t="shared" si="345"/>
        <v>40857068</v>
      </c>
    </row>
    <row r="310" spans="1:49" ht="15.6" thickBot="1" x14ac:dyDescent="0.4">
      <c r="A310" s="586" t="s">
        <v>301</v>
      </c>
      <c r="B310" s="212" t="s">
        <v>686</v>
      </c>
      <c r="C310" s="678">
        <v>118000000</v>
      </c>
      <c r="D310" s="267">
        <v>0</v>
      </c>
      <c r="E310" s="48"/>
      <c r="F310" s="48"/>
      <c r="G310" s="48"/>
      <c r="H310" s="48"/>
      <c r="I310" s="217">
        <f t="shared" si="370"/>
        <v>118000000</v>
      </c>
      <c r="J310" s="263"/>
      <c r="K310" s="263"/>
      <c r="L310" s="264"/>
      <c r="M310" s="268"/>
      <c r="N310" s="263"/>
      <c r="O310" s="269"/>
      <c r="P310" s="78"/>
      <c r="Q310" s="78">
        <v>0</v>
      </c>
      <c r="R310" s="263"/>
      <c r="S310" s="346"/>
      <c r="T310" s="263"/>
      <c r="U310" s="263"/>
      <c r="V310" s="265"/>
      <c r="W310" s="269"/>
      <c r="X310" s="265"/>
      <c r="Y310" s="269"/>
      <c r="Z310" s="265"/>
      <c r="AA310" s="269"/>
      <c r="AB310" s="719">
        <f t="shared" si="363"/>
        <v>0</v>
      </c>
      <c r="AC310" s="719">
        <f t="shared" si="364"/>
        <v>0</v>
      </c>
      <c r="AD310" s="219">
        <f t="shared" si="365"/>
        <v>118000000</v>
      </c>
      <c r="AE310" s="260">
        <f>IFERROR(+VLOOKUP(A310,'Base de Datos'!$A$1:$G$96,7,0),0)</f>
        <v>19666666.66</v>
      </c>
      <c r="AF310" s="219">
        <f>IFERROR(+VLOOKUP(A310,'Base de Datos'!$A$1:$G$90,6,0),0)</f>
        <v>9833333.3399999999</v>
      </c>
      <c r="AG310" s="219">
        <f>IFERROR(+VLOOKUP(A310,'Base de Datos'!$A$1:$H$90,8,0),0)</f>
        <v>0</v>
      </c>
      <c r="AH310" s="219">
        <f t="shared" si="371"/>
        <v>88500000</v>
      </c>
      <c r="AI310" s="221">
        <f t="shared" si="372"/>
        <v>88500000</v>
      </c>
      <c r="AJ310" s="351">
        <f t="shared" si="367"/>
        <v>0.25</v>
      </c>
      <c r="AK310" s="672">
        <f>IFERROR(+VLOOKUP(A310,'Base de Datos'!$A$1:$M$96,10,0),0)</f>
        <v>0</v>
      </c>
      <c r="AL310" s="588">
        <f t="shared" si="368"/>
        <v>0.16666666661016949</v>
      </c>
      <c r="AU310" s="492">
        <v>43833172</v>
      </c>
      <c r="AV310" s="486">
        <f t="shared" si="344"/>
        <v>44666828</v>
      </c>
      <c r="AW310" s="486">
        <f t="shared" si="345"/>
        <v>44666828</v>
      </c>
    </row>
    <row r="311" spans="1:49" ht="15.6" thickBot="1" x14ac:dyDescent="0.4">
      <c r="A311" s="586" t="s">
        <v>302</v>
      </c>
      <c r="B311" s="493" t="s">
        <v>687</v>
      </c>
      <c r="C311" s="678">
        <v>67000000</v>
      </c>
      <c r="D311" s="262">
        <v>0</v>
      </c>
      <c r="E311" s="48"/>
      <c r="F311" s="48"/>
      <c r="G311" s="48"/>
      <c r="H311" s="48"/>
      <c r="I311" s="217">
        <f t="shared" si="370"/>
        <v>67000000</v>
      </c>
      <c r="J311" s="263"/>
      <c r="K311" s="263"/>
      <c r="L311" s="219">
        <v>0</v>
      </c>
      <c r="M311" s="264"/>
      <c r="N311" s="263"/>
      <c r="O311" s="263"/>
      <c r="P311" s="78">
        <v>0</v>
      </c>
      <c r="Q311" s="78"/>
      <c r="R311" s="263"/>
      <c r="S311" s="263"/>
      <c r="T311" s="263"/>
      <c r="U311" s="263"/>
      <c r="V311" s="265"/>
      <c r="W311" s="269"/>
      <c r="X311" s="265"/>
      <c r="Y311" s="269"/>
      <c r="Z311" s="265"/>
      <c r="AA311" s="269"/>
      <c r="AB311" s="547">
        <f t="shared" si="363"/>
        <v>0</v>
      </c>
      <c r="AC311" s="547">
        <f t="shared" si="364"/>
        <v>0</v>
      </c>
      <c r="AD311" s="219">
        <f>I311+AB311-AC311</f>
        <v>67000000</v>
      </c>
      <c r="AE311" s="260">
        <f>IFERROR(+VLOOKUP(A311,'Base de Datos'!$A$1:$G$96,7,0),0)</f>
        <v>12798162.49</v>
      </c>
      <c r="AF311" s="219">
        <f>IFERROR(+VLOOKUP(A311,'Base de Datos'!$A$1:$G$90,6,0),0)</f>
        <v>3951837.51</v>
      </c>
      <c r="AG311" s="219">
        <f>IFERROR(+VLOOKUP(A311,'Base de Datos'!$A$1:$H$90,8,0),0)</f>
        <v>0</v>
      </c>
      <c r="AH311" s="219">
        <f t="shared" si="371"/>
        <v>50250000</v>
      </c>
      <c r="AI311" s="221">
        <f t="shared" si="372"/>
        <v>50250000</v>
      </c>
      <c r="AJ311" s="351">
        <f t="shared" si="367"/>
        <v>0.25</v>
      </c>
      <c r="AK311" s="672">
        <f>IFERROR(+VLOOKUP(A311,'Base de Datos'!$A$1:$M$96,10,0),0)</f>
        <v>0</v>
      </c>
      <c r="AL311" s="588">
        <f t="shared" si="368"/>
        <v>0.19101735059701494</v>
      </c>
      <c r="AU311" s="492">
        <v>34200130</v>
      </c>
      <c r="AV311" s="486">
        <f t="shared" si="344"/>
        <v>16049870</v>
      </c>
      <c r="AW311" s="486">
        <f t="shared" si="345"/>
        <v>16049870</v>
      </c>
    </row>
    <row r="312" spans="1:49" ht="13.8" thickBot="1" x14ac:dyDescent="0.4">
      <c r="A312" s="586" t="s">
        <v>303</v>
      </c>
      <c r="B312" s="212" t="s">
        <v>304</v>
      </c>
      <c r="C312" s="270">
        <v>0</v>
      </c>
      <c r="D312" s="262">
        <v>0</v>
      </c>
      <c r="E312" s="48"/>
      <c r="F312" s="48"/>
      <c r="G312" s="48"/>
      <c r="H312" s="48"/>
      <c r="I312" s="217">
        <f t="shared" si="370"/>
        <v>0</v>
      </c>
      <c r="J312" s="263"/>
      <c r="K312" s="263"/>
      <c r="L312" s="264"/>
      <c r="M312" s="264"/>
      <c r="N312" s="263"/>
      <c r="O312" s="263"/>
      <c r="P312" s="78"/>
      <c r="Q312" s="78"/>
      <c r="R312" s="263"/>
      <c r="S312" s="263"/>
      <c r="T312" s="263"/>
      <c r="U312" s="263"/>
      <c r="V312" s="265"/>
      <c r="W312" s="269">
        <v>0</v>
      </c>
      <c r="X312" s="265"/>
      <c r="Y312" s="269">
        <v>0</v>
      </c>
      <c r="Z312" s="265"/>
      <c r="AA312" s="269">
        <v>0</v>
      </c>
      <c r="AB312" s="266">
        <f>J312+L312+N312+P312+R312+V312+T312</f>
        <v>0</v>
      </c>
      <c r="AC312" s="266">
        <f>K312+M312+O312+Q312+S312+V312+U312</f>
        <v>0</v>
      </c>
      <c r="AD312" s="219">
        <f t="shared" si="365"/>
        <v>0</v>
      </c>
      <c r="AE312" s="270">
        <v>0</v>
      </c>
      <c r="AF312" s="220">
        <v>0</v>
      </c>
      <c r="AG312" s="219">
        <f>IFERROR(+VLOOKUP(A312,'Base de Datos'!$A$1:$G$75,8,0),0)</f>
        <v>0</v>
      </c>
      <c r="AH312" s="219">
        <f t="shared" si="369"/>
        <v>0</v>
      </c>
      <c r="AI312" s="221">
        <f t="shared" si="372"/>
        <v>0</v>
      </c>
      <c r="AJ312" s="358"/>
      <c r="AK312" s="672">
        <f>IFERROR(+VLOOKUP(A312,'Base de Datos'!$A$1:$M$96,10,0),0)</f>
        <v>0</v>
      </c>
      <c r="AL312" s="589"/>
      <c r="AV312" s="486">
        <f t="shared" si="344"/>
        <v>0</v>
      </c>
      <c r="AW312" s="486">
        <f t="shared" si="345"/>
        <v>0</v>
      </c>
    </row>
    <row r="313" spans="1:49" ht="13.8" thickBot="1" x14ac:dyDescent="0.4">
      <c r="A313" s="586" t="s">
        <v>305</v>
      </c>
      <c r="B313" s="212" t="s">
        <v>306</v>
      </c>
      <c r="C313" s="270"/>
      <c r="D313" s="267">
        <v>0</v>
      </c>
      <c r="E313" s="48"/>
      <c r="F313" s="48"/>
      <c r="G313" s="48"/>
      <c r="H313" s="48"/>
      <c r="I313" s="217">
        <f t="shared" si="370"/>
        <v>0</v>
      </c>
      <c r="J313" s="263"/>
      <c r="K313" s="263"/>
      <c r="L313" s="264"/>
      <c r="M313" s="264"/>
      <c r="N313" s="263"/>
      <c r="O313" s="263"/>
      <c r="P313" s="265"/>
      <c r="Q313" s="265"/>
      <c r="R313" s="263"/>
      <c r="S313" s="263"/>
      <c r="T313" s="263"/>
      <c r="U313" s="263"/>
      <c r="V313" s="265"/>
      <c r="W313" s="269"/>
      <c r="X313" s="265"/>
      <c r="Y313" s="269"/>
      <c r="Z313" s="265"/>
      <c r="AA313" s="269"/>
      <c r="AB313" s="266">
        <f>J313+L313+N313+P313+R313+V313+T313</f>
        <v>0</v>
      </c>
      <c r="AC313" s="266">
        <f>K313+M313+O313+Q313+S313+V313</f>
        <v>0</v>
      </c>
      <c r="AD313" s="219">
        <f t="shared" si="365"/>
        <v>0</v>
      </c>
      <c r="AE313" s="270"/>
      <c r="AF313" s="220"/>
      <c r="AG313" s="219">
        <f>IFERROR(+VLOOKUP(A313,'Base de Datos'!$A$1:$G$75,8,0),0)</f>
        <v>0</v>
      </c>
      <c r="AH313" s="219">
        <f t="shared" si="369"/>
        <v>0</v>
      </c>
      <c r="AI313" s="221">
        <f t="shared" si="372"/>
        <v>0</v>
      </c>
      <c r="AJ313" s="358" t="s">
        <v>0</v>
      </c>
      <c r="AK313" s="672">
        <f>IFERROR(+VLOOKUP(A313,'Base de Datos'!$A$1:$M$96,10,0),0)</f>
        <v>0</v>
      </c>
      <c r="AL313" s="589"/>
      <c r="AV313" s="486">
        <f t="shared" si="344"/>
        <v>0</v>
      </c>
      <c r="AW313" s="486">
        <f t="shared" si="345"/>
        <v>0</v>
      </c>
    </row>
    <row r="314" spans="1:49" ht="13.8" thickBot="1" x14ac:dyDescent="0.4">
      <c r="A314" s="680" t="s">
        <v>706</v>
      </c>
      <c r="B314" s="681" t="s">
        <v>707</v>
      </c>
      <c r="C314" s="682">
        <v>0</v>
      </c>
      <c r="D314" s="683">
        <v>0</v>
      </c>
      <c r="E314" s="684"/>
      <c r="F314" s="684"/>
      <c r="G314" s="684"/>
      <c r="H314" s="684"/>
      <c r="I314" s="595">
        <f t="shared" si="370"/>
        <v>0</v>
      </c>
      <c r="J314" s="685"/>
      <c r="K314" s="685"/>
      <c r="L314" s="686"/>
      <c r="M314" s="686"/>
      <c r="N314" s="685"/>
      <c r="O314" s="685"/>
      <c r="P314" s="687"/>
      <c r="Q314" s="687"/>
      <c r="R314" s="685"/>
      <c r="S314" s="685"/>
      <c r="T314" s="688"/>
      <c r="U314" s="685"/>
      <c r="V314" s="687"/>
      <c r="W314" s="689">
        <v>0</v>
      </c>
      <c r="X314" s="687"/>
      <c r="Y314" s="689">
        <v>0</v>
      </c>
      <c r="Z314" s="687"/>
      <c r="AA314" s="689">
        <v>0</v>
      </c>
      <c r="AB314" s="690">
        <f>J314+L314+N314+P314+R314+V314+T314</f>
        <v>0</v>
      </c>
      <c r="AC314" s="690">
        <f>K314+M314+O314+Q314+S314+V314</f>
        <v>0</v>
      </c>
      <c r="AD314" s="597">
        <f t="shared" si="365"/>
        <v>0</v>
      </c>
      <c r="AE314" s="682">
        <v>0</v>
      </c>
      <c r="AF314" s="596">
        <v>0</v>
      </c>
      <c r="AG314" s="597">
        <f>IFERROR(+VLOOKUP(A314,'Base de Datos'!$A$1:$G$75,8,0),0)</f>
        <v>0</v>
      </c>
      <c r="AH314" s="597">
        <f t="shared" si="369"/>
        <v>0</v>
      </c>
      <c r="AI314" s="691">
        <f t="shared" si="372"/>
        <v>0</v>
      </c>
      <c r="AJ314" s="692">
        <v>0</v>
      </c>
      <c r="AK314" s="672">
        <f>IFERROR(+VLOOKUP(A314,'Base de Datos'!$A$1:$M$96,10,0),0)</f>
        <v>0</v>
      </c>
      <c r="AL314" s="693">
        <v>0</v>
      </c>
      <c r="AV314" s="486">
        <f t="shared" si="344"/>
        <v>0</v>
      </c>
      <c r="AW314" s="486">
        <f t="shared" si="345"/>
        <v>0</v>
      </c>
    </row>
    <row r="315" spans="1:49" s="10" customFormat="1" ht="16.2" thickBot="1" x14ac:dyDescent="0.6">
      <c r="A315" s="648"/>
      <c r="B315" s="649"/>
      <c r="C315" s="261">
        <f>SUM(C303:C314)</f>
        <v>1813044257</v>
      </c>
      <c r="D315" s="650">
        <f>SUM(D303:D314)</f>
        <v>0</v>
      </c>
      <c r="E315" s="673"/>
      <c r="F315" s="673"/>
      <c r="G315" s="673"/>
      <c r="H315" s="673"/>
      <c r="I315" s="651">
        <f>SUM(I303:I314)</f>
        <v>1813044257</v>
      </c>
      <c r="J315" s="651">
        <f t="shared" ref="J315:AC315" si="373">SUM(J303:J314)</f>
        <v>0</v>
      </c>
      <c r="K315" s="651">
        <f t="shared" si="373"/>
        <v>0</v>
      </c>
      <c r="L315" s="651">
        <f t="shared" si="373"/>
        <v>0</v>
      </c>
      <c r="M315" s="651">
        <f t="shared" si="373"/>
        <v>0</v>
      </c>
      <c r="N315" s="651">
        <f t="shared" si="373"/>
        <v>0</v>
      </c>
      <c r="O315" s="651">
        <f t="shared" si="373"/>
        <v>0</v>
      </c>
      <c r="P315" s="651">
        <f t="shared" si="373"/>
        <v>0</v>
      </c>
      <c r="Q315" s="651">
        <f t="shared" si="373"/>
        <v>0</v>
      </c>
      <c r="R315" s="651">
        <f t="shared" si="373"/>
        <v>0</v>
      </c>
      <c r="S315" s="651"/>
      <c r="T315" s="651">
        <f>SUM(T303:T314)</f>
        <v>0</v>
      </c>
      <c r="U315" s="651">
        <f>SUM(U303:U314)</f>
        <v>0</v>
      </c>
      <c r="V315" s="651">
        <f t="shared" si="373"/>
        <v>0</v>
      </c>
      <c r="W315" s="651">
        <f t="shared" si="373"/>
        <v>0</v>
      </c>
      <c r="X315" s="651">
        <f t="shared" ref="X315:AA315" si="374">SUM(X303:X314)</f>
        <v>0</v>
      </c>
      <c r="Y315" s="651">
        <f t="shared" si="374"/>
        <v>0</v>
      </c>
      <c r="Z315" s="651">
        <f t="shared" si="374"/>
        <v>0</v>
      </c>
      <c r="AA315" s="651">
        <f t="shared" si="374"/>
        <v>0</v>
      </c>
      <c r="AB315" s="651">
        <f t="shared" si="373"/>
        <v>0</v>
      </c>
      <c r="AC315" s="651">
        <f t="shared" si="373"/>
        <v>0</v>
      </c>
      <c r="AD315" s="651">
        <f>SUM(AD303:AD314)</f>
        <v>1813044257</v>
      </c>
      <c r="AE315" s="652">
        <f>SUM(AE303:AE314)</f>
        <v>306516515.39000005</v>
      </c>
      <c r="AF315" s="652">
        <f>SUM(AF303:AF314)</f>
        <v>182086695.60999998</v>
      </c>
      <c r="AG315" s="652">
        <f>SUM(AG303:AG314)</f>
        <v>0</v>
      </c>
      <c r="AH315" s="674">
        <f>+AI315+AG315</f>
        <v>1324441046</v>
      </c>
      <c r="AI315" s="348">
        <f>SUM(AI303:AI314)</f>
        <v>1324441046</v>
      </c>
      <c r="AJ315" s="675"/>
      <c r="AK315" s="676">
        <f>SUM(AK303:AK314)</f>
        <v>0</v>
      </c>
      <c r="AL315" s="677"/>
      <c r="AN315" s="653"/>
      <c r="AO315" s="653"/>
      <c r="AP315" s="653"/>
      <c r="AQ315" s="653"/>
      <c r="AR315" s="653"/>
      <c r="AS315" s="653"/>
      <c r="AT315" s="654"/>
      <c r="AU315" s="655">
        <f>SUM(AU303:AU311)</f>
        <v>949332123</v>
      </c>
      <c r="AV315" s="656">
        <f t="shared" si="344"/>
        <v>375108923</v>
      </c>
      <c r="AW315" s="656">
        <f t="shared" si="345"/>
        <v>375108923</v>
      </c>
    </row>
    <row r="316" spans="1:49" ht="13.8" thickBot="1" x14ac:dyDescent="0.4">
      <c r="A316" s="590"/>
      <c r="B316" s="2"/>
      <c r="C316" s="2"/>
      <c r="D316" s="213"/>
      <c r="J316" s="2"/>
      <c r="K316" s="2"/>
      <c r="L316" s="2"/>
      <c r="M316" s="2"/>
      <c r="N316" s="2"/>
      <c r="O316" s="2"/>
      <c r="P316" s="2"/>
      <c r="Q316" s="2"/>
      <c r="R316" s="2"/>
      <c r="S316" s="2"/>
      <c r="T316" s="2"/>
      <c r="U316" s="2"/>
      <c r="V316" s="2"/>
      <c r="W316" s="2"/>
      <c r="X316" s="2"/>
      <c r="Y316" s="2"/>
      <c r="Z316" s="2"/>
      <c r="AA316" s="2"/>
      <c r="AB316" s="2"/>
      <c r="AC316" s="2"/>
      <c r="AD316" s="2"/>
      <c r="AE316" s="460"/>
      <c r="AF316" s="460"/>
      <c r="AG316" s="460"/>
      <c r="AH316" s="460"/>
      <c r="AI316" s="460"/>
      <c r="AJ316" s="526"/>
      <c r="AK316" s="460"/>
      <c r="AL316" s="591"/>
      <c r="AM316" s="350"/>
      <c r="AN316" s="350"/>
      <c r="AO316" s="350"/>
      <c r="AP316" s="350"/>
      <c r="AQ316" s="350"/>
      <c r="AR316" s="350"/>
      <c r="AS316" s="350"/>
      <c r="AT316" s="350"/>
      <c r="AV316" s="486">
        <f t="shared" si="344"/>
        <v>0</v>
      </c>
      <c r="AW316" s="486">
        <f t="shared" si="345"/>
        <v>0</v>
      </c>
    </row>
    <row r="317" spans="1:49" ht="15" thickBot="1" x14ac:dyDescent="0.4">
      <c r="A317" s="752" t="s">
        <v>478</v>
      </c>
      <c r="B317" s="753"/>
      <c r="C317" s="763"/>
      <c r="D317" s="764"/>
      <c r="AB317" s="460"/>
      <c r="AD317" s="592"/>
      <c r="AE317" s="592"/>
      <c r="AF317" s="592"/>
      <c r="AG317" s="592"/>
      <c r="AH317" s="592"/>
      <c r="AI317" s="592"/>
      <c r="AJ317" s="592"/>
      <c r="AK317" s="592"/>
      <c r="AL317" s="592"/>
      <c r="AV317" s="486">
        <f t="shared" si="344"/>
        <v>0</v>
      </c>
      <c r="AW317" s="486">
        <f t="shared" si="345"/>
        <v>0</v>
      </c>
    </row>
    <row r="318" spans="1:49" ht="15" x14ac:dyDescent="0.35">
      <c r="A318" s="337" t="s">
        <v>466</v>
      </c>
      <c r="B318" s="192" t="s">
        <v>467</v>
      </c>
      <c r="C318" s="587">
        <v>200642361</v>
      </c>
      <c r="D318" s="165">
        <v>0</v>
      </c>
      <c r="I318" s="217">
        <f>C318+D318</f>
        <v>200642361</v>
      </c>
      <c r="J318" s="346">
        <v>0</v>
      </c>
      <c r="K318" s="346">
        <v>3000000</v>
      </c>
      <c r="L318" s="268">
        <v>0</v>
      </c>
      <c r="M318" s="268"/>
      <c r="N318" s="263"/>
      <c r="O318" s="263"/>
      <c r="P318" s="80">
        <v>0</v>
      </c>
      <c r="Q318" s="143"/>
      <c r="R318" s="347"/>
      <c r="S318" s="33"/>
      <c r="T318" s="269"/>
      <c r="U318" s="269"/>
      <c r="V318" s="265">
        <v>0</v>
      </c>
      <c r="W318" s="269">
        <v>0</v>
      </c>
      <c r="X318" s="265"/>
      <c r="Y318" s="269">
        <v>0</v>
      </c>
      <c r="Z318" s="265">
        <v>0</v>
      </c>
      <c r="AA318" s="269"/>
      <c r="AB318" s="547">
        <v>0</v>
      </c>
      <c r="AC318" s="639">
        <f t="shared" ref="AC318:AC319" si="375">K318+M318+O318+Q318+S318+U318+W318+Y318+AA318</f>
        <v>3000000</v>
      </c>
      <c r="AD318" s="640">
        <f>I318+AB318-AC318</f>
        <v>197642361</v>
      </c>
      <c r="AE318" s="641">
        <f>IFERROR(+VLOOKUP(A318,'Base de Datos'!$A$1:$G$96,7,0),0)</f>
        <v>50000000</v>
      </c>
      <c r="AF318" s="642">
        <f>IFERROR(+VLOOKUP(A318,'Base de Datos'!$A$1:$G$85,6,0),0)</f>
        <v>0</v>
      </c>
      <c r="AG318" s="642">
        <f>IFERROR(+VLOOKUP(A318,'Base de Datos'!$A$1:$G$75,8,0),0)</f>
        <v>0</v>
      </c>
      <c r="AH318" s="642">
        <f t="shared" ref="AH318" si="376">+AI318-AG318</f>
        <v>147642361</v>
      </c>
      <c r="AI318" s="643">
        <f t="shared" ref="AI318" si="377">AD318-AE318-AF318</f>
        <v>147642361</v>
      </c>
      <c r="AJ318" s="644">
        <f t="shared" ref="AJ318:AJ319" si="378">IFERROR(((AD318-AI318)/AD318),0)</f>
        <v>0.25298220354694101</v>
      </c>
      <c r="AK318" s="220">
        <f>IFERROR(+VLOOKUP(A318,'Base de Datos'!$A$1:$M$96,10,0),0)</f>
        <v>160590</v>
      </c>
      <c r="AL318" s="645">
        <f t="shared" ref="AL318:AL319" si="379">IFERROR(+(AE318/AD318),0)</f>
        <v>0.25298220354694101</v>
      </c>
      <c r="AU318" s="62">
        <v>0</v>
      </c>
      <c r="AV318" s="486">
        <f t="shared" si="344"/>
        <v>147642361</v>
      </c>
      <c r="AW318" s="486">
        <f t="shared" si="345"/>
        <v>147642361</v>
      </c>
    </row>
    <row r="319" spans="1:49" ht="13.2" x14ac:dyDescent="0.35">
      <c r="A319" s="337" t="s">
        <v>468</v>
      </c>
      <c r="B319" s="192" t="s">
        <v>681</v>
      </c>
      <c r="C319" s="593"/>
      <c r="D319" s="164">
        <v>0</v>
      </c>
      <c r="I319" s="217">
        <f>C319+D319</f>
        <v>0</v>
      </c>
      <c r="J319" s="346"/>
      <c r="K319" s="263"/>
      <c r="L319" s="264"/>
      <c r="M319" s="268"/>
      <c r="N319" s="263"/>
      <c r="O319" s="263"/>
      <c r="P319" s="70">
        <v>0</v>
      </c>
      <c r="Q319" s="71"/>
      <c r="R319" s="74"/>
      <c r="S319" s="33"/>
      <c r="T319" s="269"/>
      <c r="U319" s="269"/>
      <c r="V319" s="265"/>
      <c r="W319" s="269"/>
      <c r="X319" s="265"/>
      <c r="Y319" s="269"/>
      <c r="Z319" s="265"/>
      <c r="AA319" s="269"/>
      <c r="AB319" s="547">
        <f t="shared" ref="AB319" si="380">J319+L319+N319+P319+R319+T319+V319+X319+Z319</f>
        <v>0</v>
      </c>
      <c r="AC319" s="639">
        <f t="shared" si="375"/>
        <v>0</v>
      </c>
      <c r="AD319" s="646">
        <f>I319+AB319-AC319</f>
        <v>0</v>
      </c>
      <c r="AE319" s="481">
        <f>IFERROR(+VLOOKUP(A319,'Base de Datos'!$A$1:$G$96,7,0),0)</f>
        <v>0</v>
      </c>
      <c r="AF319" s="219">
        <f>IFERROR(+VLOOKUP(A319,'Base de Datos'!$A$1:$G$85,6,0),0)</f>
        <v>0</v>
      </c>
      <c r="AG319" s="219">
        <f>IFERROR(+VLOOKUP(A319,'Base de Datos'!$A$1:$G$75,8,0),0)</f>
        <v>0</v>
      </c>
      <c r="AH319" s="220">
        <f>+AI319+AG319</f>
        <v>0</v>
      </c>
      <c r="AI319" s="221">
        <f>AD319-AE319-AF319</f>
        <v>0</v>
      </c>
      <c r="AJ319" s="351">
        <f t="shared" si="378"/>
        <v>0</v>
      </c>
      <c r="AK319" s="219">
        <f>IFERROR(+VLOOKUP(A319,'Base de Datos'!$A$1:$M$96,11,0),0)</f>
        <v>0</v>
      </c>
      <c r="AL319" s="588">
        <f t="shared" si="379"/>
        <v>0</v>
      </c>
      <c r="AU319" s="62">
        <v>8584200</v>
      </c>
      <c r="AV319" s="486">
        <f t="shared" si="344"/>
        <v>-8584200</v>
      </c>
      <c r="AW319" s="486">
        <f t="shared" si="345"/>
        <v>-8584200</v>
      </c>
    </row>
    <row r="320" spans="1:49" ht="13.8" thickBot="1" x14ac:dyDescent="0.4">
      <c r="A320" s="337" t="s">
        <v>572</v>
      </c>
      <c r="B320" s="192" t="s">
        <v>492</v>
      </c>
      <c r="C320" s="475">
        <v>0</v>
      </c>
      <c r="D320" s="164">
        <v>0</v>
      </c>
      <c r="I320" s="67">
        <v>0</v>
      </c>
      <c r="J320" s="75"/>
      <c r="K320" s="76"/>
      <c r="L320" s="68"/>
      <c r="M320" s="69"/>
      <c r="N320" s="75"/>
      <c r="O320" s="76"/>
      <c r="P320" s="72"/>
      <c r="Q320" s="73"/>
      <c r="R320" s="75">
        <v>0</v>
      </c>
      <c r="S320" s="76"/>
      <c r="T320" s="75">
        <v>0</v>
      </c>
      <c r="U320" s="76"/>
      <c r="V320" s="72"/>
      <c r="W320" s="81">
        <v>0</v>
      </c>
      <c r="X320" s="72"/>
      <c r="Y320" s="81">
        <v>0</v>
      </c>
      <c r="Z320" s="72"/>
      <c r="AA320" s="81">
        <v>0</v>
      </c>
      <c r="AB320" s="35">
        <f>J320+L320+N320+P320+R320+W320+T320</f>
        <v>0</v>
      </c>
      <c r="AC320" s="462">
        <f>K320+M320+O320+Q320+S320+V320+U320</f>
        <v>0</v>
      </c>
      <c r="AD320" s="646">
        <f>I320+AB320-AC320</f>
        <v>0</v>
      </c>
      <c r="AE320" s="260">
        <f>IFERROR(+VLOOKUP(A320,'Base de Datos'!$A$1:$G$75,7,0),0)</f>
        <v>0</v>
      </c>
      <c r="AF320" s="219">
        <f>IFERROR(+VLOOKUP(A320,'Base de Datos'!$A$1:$G$75,6,0),0)</f>
        <v>0</v>
      </c>
      <c r="AG320" s="219">
        <f>IFERROR(+VLOOKUP(A320,'Base de Datos'!$A$1:$G$75,8,0),0)</f>
        <v>0</v>
      </c>
      <c r="AH320" s="220">
        <f>+AI320+AG320</f>
        <v>0</v>
      </c>
      <c r="AI320" s="221">
        <f>AD320-AE320-AF320</f>
        <v>0</v>
      </c>
      <c r="AJ320" s="359" t="s">
        <v>0</v>
      </c>
      <c r="AK320" s="219">
        <f>IFERROR(+VLOOKUP(F320,'Base de Datos'!$A$1:$G$75,6,0),0)</f>
        <v>0</v>
      </c>
      <c r="AL320" s="588" t="s">
        <v>0</v>
      </c>
      <c r="AV320" s="486">
        <f t="shared" si="344"/>
        <v>0</v>
      </c>
      <c r="AW320" s="486">
        <f t="shared" si="345"/>
        <v>0</v>
      </c>
    </row>
    <row r="321" spans="1:50" ht="13.8" thickBot="1" x14ac:dyDescent="0.4">
      <c r="A321" s="258"/>
      <c r="B321" s="193"/>
      <c r="C321" s="194">
        <f>C318+C319</f>
        <v>200642361</v>
      </c>
      <c r="D321" s="163">
        <f>SUM(D318:D320)</f>
        <v>0</v>
      </c>
      <c r="E321" s="594"/>
      <c r="F321" s="594"/>
      <c r="G321" s="594"/>
      <c r="H321" s="594"/>
      <c r="I321" s="65">
        <f>SUM(I318:I320)</f>
        <v>200642361</v>
      </c>
      <c r="J321" s="65">
        <f t="shared" ref="J321:S321" si="381">SUM(J310:J320)</f>
        <v>0</v>
      </c>
      <c r="K321" s="65">
        <f t="shared" si="381"/>
        <v>3000000</v>
      </c>
      <c r="L321" s="65">
        <f>SUM(L318:L320)</f>
        <v>0</v>
      </c>
      <c r="M321" s="65">
        <f t="shared" si="381"/>
        <v>0</v>
      </c>
      <c r="N321" s="65">
        <f t="shared" si="381"/>
        <v>0</v>
      </c>
      <c r="O321" s="65">
        <f t="shared" si="381"/>
        <v>0</v>
      </c>
      <c r="P321" s="65">
        <f>SUM(P318:P320)</f>
        <v>0</v>
      </c>
      <c r="Q321" s="65">
        <f t="shared" si="381"/>
        <v>0</v>
      </c>
      <c r="R321" s="65">
        <f t="shared" si="381"/>
        <v>0</v>
      </c>
      <c r="S321" s="65">
        <f t="shared" si="381"/>
        <v>0</v>
      </c>
      <c r="T321" s="65">
        <f>SUM(T318:T320)</f>
        <v>0</v>
      </c>
      <c r="U321" s="65">
        <f>SUM(U310:U320)</f>
        <v>0</v>
      </c>
      <c r="V321" s="65">
        <f>SUM(V318:V320)</f>
        <v>0</v>
      </c>
      <c r="W321" s="65">
        <f>SUM(W318:W320)</f>
        <v>0</v>
      </c>
      <c r="X321" s="65">
        <f t="shared" ref="X321:AA321" si="382">SUM(X310:X320)</f>
        <v>0</v>
      </c>
      <c r="Y321" s="65">
        <f t="shared" si="382"/>
        <v>0</v>
      </c>
      <c r="Z321" s="65">
        <f t="shared" si="382"/>
        <v>0</v>
      </c>
      <c r="AA321" s="65">
        <f t="shared" si="382"/>
        <v>0</v>
      </c>
      <c r="AB321" s="65">
        <f>SUM(AB318:AB320)</f>
        <v>0</v>
      </c>
      <c r="AC321" s="218">
        <f>SUM(AC318:AC320)</f>
        <v>3000000</v>
      </c>
      <c r="AD321" s="647">
        <f>SUM(AD318:AD320)</f>
        <v>197642361</v>
      </c>
      <c r="AE321" s="596">
        <f>SUM(AE318:AE320)</f>
        <v>50000000</v>
      </c>
      <c r="AF321" s="596">
        <f>SUM(AF318:AF320)</f>
        <v>0</v>
      </c>
      <c r="AG321" s="597">
        <f>IFERROR(+VLOOKUP(A321,'Base de Datos'!$A$1:$G$75,8,0),0)</f>
        <v>0</v>
      </c>
      <c r="AH321" s="596">
        <f>+AI321+AG321</f>
        <v>147642361</v>
      </c>
      <c r="AI321" s="598">
        <f>SUM(AI318:AI320)</f>
        <v>147642361</v>
      </c>
      <c r="AJ321" s="599"/>
      <c r="AK321" s="596">
        <f>SUM(AK318:AK320)</f>
        <v>160590</v>
      </c>
      <c r="AL321" s="600"/>
      <c r="AU321" s="62">
        <f>SUM(AU318:AU320)</f>
        <v>8584200</v>
      </c>
      <c r="AV321" s="486">
        <f t="shared" si="344"/>
        <v>139058161</v>
      </c>
      <c r="AW321" s="486">
        <f t="shared" si="345"/>
        <v>139058161</v>
      </c>
    </row>
    <row r="322" spans="1:50" ht="13.2" x14ac:dyDescent="0.35">
      <c r="AB322" s="1" t="s">
        <v>0</v>
      </c>
      <c r="AK322" s="350"/>
      <c r="AM322" s="350"/>
      <c r="AN322" s="350"/>
      <c r="AO322" s="350"/>
      <c r="AP322" s="350"/>
      <c r="AQ322" s="350"/>
      <c r="AR322" s="350"/>
      <c r="AS322" s="350"/>
      <c r="AT322" s="350"/>
      <c r="AV322" s="62">
        <f>SUM(AV9:AV319)</f>
        <v>13329637701.039999</v>
      </c>
      <c r="AW322" s="486">
        <f>SUM(AW9:AW321)</f>
        <v>11276927175.92</v>
      </c>
      <c r="AX322" s="62"/>
    </row>
    <row r="323" spans="1:50" outlineLevel="1" x14ac:dyDescent="0.2">
      <c r="B323" s="1" t="s">
        <v>476</v>
      </c>
      <c r="C323" s="3">
        <f>C315+C321</f>
        <v>2013686618</v>
      </c>
      <c r="D323" s="3">
        <f>D315+D321</f>
        <v>0</v>
      </c>
      <c r="I323" s="3">
        <f>I315+I321</f>
        <v>2013686618</v>
      </c>
      <c r="AD323" s="3">
        <f>AD315+AD321</f>
        <v>2010686618</v>
      </c>
      <c r="AI323" s="3">
        <f>AI315+AI321</f>
        <v>1472083407</v>
      </c>
      <c r="AK323" s="350"/>
      <c r="AM323" s="350"/>
      <c r="AN323" s="350"/>
      <c r="AO323" s="350"/>
      <c r="AP323" s="350"/>
      <c r="AQ323" s="350"/>
      <c r="AR323" s="350"/>
      <c r="AS323" s="350"/>
      <c r="AT323" s="350"/>
    </row>
    <row r="324" spans="1:50" outlineLevel="1" x14ac:dyDescent="0.2">
      <c r="B324" s="1" t="s">
        <v>477</v>
      </c>
      <c r="C324" s="3">
        <f>C323-C303-C304</f>
        <v>1966563755</v>
      </c>
      <c r="D324" s="3">
        <f>D323-D303-D304</f>
        <v>0</v>
      </c>
      <c r="I324" s="3">
        <f>I323-I303-I304</f>
        <v>1966563755</v>
      </c>
      <c r="AD324" s="3">
        <f>AD323-AD303-AD304</f>
        <v>1963563755</v>
      </c>
      <c r="AI324" s="3">
        <f>AI323-AI303-AI304</f>
        <v>1472083407</v>
      </c>
      <c r="AK324" s="350"/>
      <c r="AM324" s="350"/>
      <c r="AN324" s="350"/>
      <c r="AO324" s="350"/>
      <c r="AP324" s="350"/>
      <c r="AQ324" s="350"/>
      <c r="AR324" s="350"/>
      <c r="AS324" s="350"/>
      <c r="AT324" s="350"/>
    </row>
    <row r="325" spans="1:50" x14ac:dyDescent="0.2">
      <c r="C325" s="3" t="s">
        <v>0</v>
      </c>
      <c r="AK325" s="350"/>
      <c r="AM325" s="350"/>
      <c r="AN325" s="350"/>
      <c r="AO325" s="350"/>
      <c r="AP325" s="350"/>
      <c r="AQ325" s="350"/>
      <c r="AR325" s="350"/>
      <c r="AS325" s="350"/>
      <c r="AT325" s="350"/>
    </row>
    <row r="326" spans="1:50" x14ac:dyDescent="0.2">
      <c r="B326" s="1" t="s">
        <v>0</v>
      </c>
      <c r="AD326" s="62"/>
      <c r="AK326" s="350"/>
      <c r="AM326" s="350"/>
      <c r="AN326" s="350"/>
      <c r="AO326" s="350"/>
      <c r="AP326" s="350"/>
      <c r="AQ326" s="350"/>
      <c r="AR326" s="350"/>
      <c r="AS326" s="350"/>
      <c r="AT326" s="350"/>
    </row>
    <row r="327" spans="1:50" x14ac:dyDescent="0.2">
      <c r="AD327" s="62"/>
      <c r="AK327" s="350"/>
      <c r="AM327" s="350"/>
      <c r="AN327" s="350"/>
      <c r="AO327" s="350"/>
      <c r="AP327" s="350"/>
      <c r="AQ327" s="350"/>
      <c r="AR327" s="350"/>
      <c r="AS327" s="350"/>
      <c r="AT327" s="350"/>
    </row>
    <row r="328" spans="1:50" x14ac:dyDescent="0.2">
      <c r="AD328" s="62"/>
      <c r="AK328" s="350"/>
      <c r="AM328" s="350"/>
      <c r="AN328" s="350"/>
      <c r="AO328" s="350"/>
      <c r="AP328" s="350"/>
      <c r="AQ328" s="350"/>
      <c r="AR328" s="350"/>
      <c r="AS328" s="350"/>
      <c r="AT328" s="350"/>
    </row>
    <row r="329" spans="1:50" x14ac:dyDescent="0.2">
      <c r="AK329" s="350"/>
      <c r="AM329" s="350"/>
      <c r="AN329" s="350"/>
      <c r="AO329" s="350"/>
      <c r="AP329" s="350"/>
      <c r="AQ329" s="350"/>
      <c r="AR329" s="350"/>
      <c r="AS329" s="350"/>
      <c r="AT329" s="350"/>
    </row>
    <row r="330" spans="1:50" x14ac:dyDescent="0.2">
      <c r="AD330" s="79"/>
      <c r="AK330" s="350"/>
      <c r="AM330" s="350"/>
      <c r="AN330" s="350"/>
      <c r="AO330" s="350"/>
      <c r="AP330" s="350"/>
      <c r="AQ330" s="350"/>
      <c r="AR330" s="350"/>
      <c r="AS330" s="350"/>
      <c r="AT330" s="350"/>
    </row>
    <row r="331" spans="1:50" x14ac:dyDescent="0.2">
      <c r="AK331" s="350"/>
      <c r="AM331" s="350"/>
      <c r="AN331" s="350"/>
      <c r="AO331" s="350"/>
      <c r="AP331" s="350"/>
      <c r="AQ331" s="350"/>
      <c r="AR331" s="350"/>
      <c r="AS331" s="350"/>
      <c r="AT331" s="350"/>
    </row>
    <row r="332" spans="1:50" x14ac:dyDescent="0.2">
      <c r="AK332" s="350"/>
      <c r="AM332" s="350"/>
      <c r="AN332" s="350"/>
      <c r="AO332" s="350"/>
      <c r="AP332" s="350"/>
      <c r="AQ332" s="350"/>
      <c r="AR332" s="350"/>
      <c r="AS332" s="350"/>
      <c r="AT332" s="350"/>
    </row>
    <row r="333" spans="1:50" x14ac:dyDescent="0.2">
      <c r="AK333" s="350"/>
      <c r="AM333" s="350"/>
      <c r="AN333" s="350"/>
      <c r="AO333" s="350"/>
      <c r="AP333" s="350"/>
      <c r="AQ333" s="350"/>
      <c r="AR333" s="350"/>
      <c r="AS333" s="350"/>
      <c r="AT333" s="350"/>
    </row>
    <row r="334" spans="1:50" x14ac:dyDescent="0.2">
      <c r="AK334" s="350"/>
      <c r="AM334" s="350"/>
      <c r="AN334" s="350"/>
      <c r="AO334" s="350"/>
      <c r="AP334" s="350"/>
      <c r="AQ334" s="350"/>
      <c r="AR334" s="350"/>
      <c r="AS334" s="350"/>
      <c r="AT334" s="350"/>
    </row>
    <row r="335" spans="1:50" x14ac:dyDescent="0.2">
      <c r="AK335" s="350"/>
      <c r="AM335" s="350"/>
      <c r="AN335" s="350"/>
      <c r="AO335" s="350"/>
      <c r="AP335" s="350"/>
      <c r="AQ335" s="350"/>
      <c r="AR335" s="350"/>
      <c r="AS335" s="350"/>
      <c r="AT335" s="350"/>
    </row>
    <row r="336" spans="1:50" x14ac:dyDescent="0.2">
      <c r="AK336" s="350"/>
      <c r="AM336" s="350"/>
      <c r="AN336" s="350"/>
      <c r="AO336" s="350"/>
      <c r="AP336" s="350"/>
      <c r="AQ336" s="350"/>
      <c r="AR336" s="350"/>
      <c r="AS336" s="350"/>
      <c r="AT336" s="350"/>
    </row>
    <row r="337" spans="37:46" x14ac:dyDescent="0.2">
      <c r="AK337" s="350"/>
      <c r="AM337" s="350"/>
      <c r="AN337" s="350"/>
      <c r="AO337" s="350"/>
      <c r="AP337" s="350"/>
      <c r="AQ337" s="350"/>
      <c r="AR337" s="350"/>
      <c r="AS337" s="350"/>
      <c r="AT337" s="350"/>
    </row>
    <row r="338" spans="37:46" x14ac:dyDescent="0.2">
      <c r="AK338" s="350"/>
      <c r="AM338" s="350"/>
      <c r="AN338" s="350"/>
      <c r="AO338" s="350"/>
      <c r="AP338" s="350"/>
      <c r="AQ338" s="350"/>
      <c r="AR338" s="350"/>
      <c r="AS338" s="350"/>
      <c r="AT338" s="350"/>
    </row>
    <row r="339" spans="37:46" x14ac:dyDescent="0.2">
      <c r="AK339" s="350"/>
      <c r="AM339" s="350"/>
      <c r="AN339" s="350"/>
      <c r="AO339" s="350"/>
      <c r="AP339" s="350"/>
      <c r="AQ339" s="350"/>
      <c r="AR339" s="350"/>
      <c r="AS339" s="350"/>
      <c r="AT339" s="350"/>
    </row>
    <row r="340" spans="37:46" x14ac:dyDescent="0.2">
      <c r="AK340" s="350"/>
      <c r="AM340" s="350"/>
      <c r="AN340" s="350"/>
      <c r="AO340" s="350"/>
      <c r="AP340" s="350"/>
      <c r="AQ340" s="350"/>
      <c r="AR340" s="350"/>
      <c r="AS340" s="350"/>
      <c r="AT340" s="350"/>
    </row>
    <row r="341" spans="37:46" x14ac:dyDescent="0.2">
      <c r="AK341" s="350"/>
      <c r="AM341" s="350"/>
      <c r="AN341" s="350"/>
      <c r="AO341" s="350"/>
      <c r="AP341" s="350"/>
      <c r="AQ341" s="350"/>
      <c r="AR341" s="350"/>
      <c r="AS341" s="350"/>
      <c r="AT341" s="350"/>
    </row>
    <row r="342" spans="37:46" x14ac:dyDescent="0.2">
      <c r="AK342" s="350"/>
      <c r="AM342" s="350"/>
      <c r="AN342" s="350"/>
      <c r="AO342" s="350"/>
      <c r="AP342" s="350"/>
      <c r="AQ342" s="350"/>
      <c r="AR342" s="350"/>
      <c r="AS342" s="350"/>
      <c r="AT342" s="350"/>
    </row>
    <row r="343" spans="37:46" x14ac:dyDescent="0.2">
      <c r="AK343" s="350"/>
      <c r="AM343" s="350"/>
      <c r="AN343" s="350"/>
      <c r="AO343" s="350"/>
      <c r="AP343" s="350"/>
      <c r="AQ343" s="350"/>
      <c r="AR343" s="350"/>
      <c r="AS343" s="350"/>
      <c r="AT343" s="350"/>
    </row>
    <row r="344" spans="37:46" x14ac:dyDescent="0.2">
      <c r="AK344" s="350"/>
      <c r="AM344" s="350"/>
      <c r="AN344" s="350"/>
      <c r="AO344" s="350"/>
      <c r="AP344" s="350"/>
      <c r="AQ344" s="350"/>
      <c r="AR344" s="350"/>
      <c r="AS344" s="350"/>
      <c r="AT344" s="350"/>
    </row>
    <row r="345" spans="37:46" x14ac:dyDescent="0.2">
      <c r="AK345" s="350"/>
      <c r="AM345" s="350"/>
      <c r="AN345" s="350"/>
      <c r="AO345" s="350"/>
      <c r="AP345" s="350"/>
      <c r="AQ345" s="350"/>
      <c r="AR345" s="350"/>
      <c r="AS345" s="350"/>
      <c r="AT345" s="350"/>
    </row>
    <row r="346" spans="37:46" x14ac:dyDescent="0.2">
      <c r="AK346" s="350"/>
      <c r="AM346" s="350"/>
      <c r="AN346" s="350"/>
      <c r="AO346" s="350"/>
      <c r="AP346" s="350"/>
      <c r="AQ346" s="350"/>
      <c r="AR346" s="350"/>
      <c r="AS346" s="350"/>
      <c r="AT346" s="350"/>
    </row>
    <row r="347" spans="37:46" x14ac:dyDescent="0.2">
      <c r="AK347" s="350"/>
      <c r="AM347" s="350"/>
      <c r="AN347" s="350"/>
      <c r="AO347" s="350"/>
      <c r="AP347" s="350"/>
      <c r="AQ347" s="350"/>
      <c r="AR347" s="350"/>
      <c r="AS347" s="350"/>
      <c r="AT347" s="350"/>
    </row>
    <row r="348" spans="37:46" x14ac:dyDescent="0.2">
      <c r="AK348" s="350"/>
      <c r="AM348" s="350"/>
      <c r="AN348" s="350"/>
      <c r="AO348" s="350"/>
      <c r="AP348" s="350"/>
      <c r="AQ348" s="350"/>
      <c r="AR348" s="350"/>
      <c r="AS348" s="350"/>
      <c r="AT348" s="350"/>
    </row>
    <row r="349" spans="37:46" x14ac:dyDescent="0.2">
      <c r="AK349" s="350"/>
      <c r="AM349" s="350"/>
      <c r="AN349" s="350"/>
      <c r="AO349" s="350"/>
      <c r="AP349" s="350"/>
      <c r="AQ349" s="350"/>
      <c r="AR349" s="350"/>
      <c r="AS349" s="350"/>
      <c r="AT349" s="350"/>
    </row>
    <row r="350" spans="37:46" x14ac:dyDescent="0.2">
      <c r="AK350" s="350"/>
      <c r="AM350" s="350"/>
      <c r="AN350" s="350"/>
      <c r="AO350" s="350"/>
      <c r="AP350" s="350"/>
      <c r="AQ350" s="350"/>
      <c r="AR350" s="350"/>
      <c r="AS350" s="350"/>
      <c r="AT350" s="350"/>
    </row>
    <row r="351" spans="37:46" x14ac:dyDescent="0.2">
      <c r="AK351" s="350"/>
      <c r="AM351" s="350"/>
      <c r="AN351" s="350"/>
      <c r="AO351" s="350"/>
      <c r="AP351" s="350"/>
      <c r="AQ351" s="350"/>
      <c r="AR351" s="350"/>
      <c r="AS351" s="350"/>
      <c r="AT351" s="350"/>
    </row>
    <row r="352" spans="37:46" x14ac:dyDescent="0.2">
      <c r="AK352" s="350"/>
      <c r="AM352" s="350"/>
      <c r="AN352" s="350"/>
      <c r="AO352" s="350"/>
      <c r="AP352" s="350"/>
      <c r="AQ352" s="350"/>
      <c r="AR352" s="350"/>
      <c r="AS352" s="350"/>
      <c r="AT352" s="350"/>
    </row>
    <row r="353" spans="37:46" x14ac:dyDescent="0.2">
      <c r="AK353" s="350"/>
      <c r="AM353" s="350"/>
      <c r="AN353" s="350"/>
      <c r="AO353" s="350"/>
      <c r="AP353" s="350"/>
      <c r="AQ353" s="350"/>
      <c r="AR353" s="350"/>
      <c r="AS353" s="350"/>
      <c r="AT353" s="350"/>
    </row>
    <row r="354" spans="37:46" x14ac:dyDescent="0.2">
      <c r="AK354" s="350"/>
      <c r="AM354" s="350"/>
      <c r="AN354" s="350"/>
      <c r="AO354" s="350"/>
      <c r="AP354" s="350"/>
      <c r="AQ354" s="350"/>
      <c r="AR354" s="350"/>
      <c r="AS354" s="350"/>
      <c r="AT354" s="350"/>
    </row>
    <row r="355" spans="37:46" x14ac:dyDescent="0.2">
      <c r="AK355" s="350"/>
      <c r="AM355" s="350"/>
      <c r="AN355" s="350"/>
      <c r="AO355" s="350"/>
      <c r="AP355" s="350"/>
      <c r="AQ355" s="350"/>
      <c r="AR355" s="350"/>
      <c r="AS355" s="350"/>
      <c r="AT355" s="350"/>
    </row>
    <row r="356" spans="37:46" x14ac:dyDescent="0.2">
      <c r="AK356" s="350"/>
      <c r="AM356" s="350"/>
      <c r="AN356" s="350"/>
      <c r="AO356" s="350"/>
      <c r="AP356" s="350"/>
      <c r="AQ356" s="350"/>
      <c r="AR356" s="350"/>
      <c r="AS356" s="350"/>
      <c r="AT356" s="350"/>
    </row>
    <row r="357" spans="37:46" x14ac:dyDescent="0.2">
      <c r="AK357" s="350"/>
      <c r="AM357" s="350"/>
      <c r="AN357" s="350"/>
      <c r="AO357" s="350"/>
      <c r="AP357" s="350"/>
      <c r="AQ357" s="350"/>
      <c r="AR357" s="350"/>
      <c r="AS357" s="350"/>
      <c r="AT357" s="350"/>
    </row>
    <row r="358" spans="37:46" x14ac:dyDescent="0.2">
      <c r="AK358" s="350"/>
      <c r="AM358" s="350"/>
      <c r="AN358" s="350"/>
      <c r="AO358" s="350"/>
      <c r="AP358" s="350"/>
      <c r="AQ358" s="350"/>
      <c r="AR358" s="350"/>
      <c r="AS358" s="350"/>
      <c r="AT358" s="350"/>
    </row>
    <row r="359" spans="37:46" x14ac:dyDescent="0.2">
      <c r="AK359" s="350"/>
      <c r="AM359" s="350"/>
      <c r="AN359" s="350"/>
      <c r="AO359" s="350"/>
      <c r="AP359" s="350"/>
      <c r="AQ359" s="350"/>
      <c r="AR359" s="350"/>
      <c r="AS359" s="350"/>
      <c r="AT359" s="350"/>
    </row>
    <row r="360" spans="37:46" x14ac:dyDescent="0.2">
      <c r="AK360" s="350"/>
      <c r="AM360" s="350"/>
      <c r="AN360" s="350"/>
      <c r="AO360" s="350"/>
      <c r="AP360" s="350"/>
      <c r="AQ360" s="350"/>
      <c r="AR360" s="350"/>
      <c r="AS360" s="350"/>
      <c r="AT360" s="350"/>
    </row>
    <row r="361" spans="37:46" x14ac:dyDescent="0.2">
      <c r="AK361" s="350"/>
      <c r="AM361" s="350"/>
      <c r="AN361" s="350"/>
      <c r="AO361" s="350"/>
      <c r="AP361" s="350"/>
      <c r="AQ361" s="350"/>
      <c r="AR361" s="350"/>
      <c r="AS361" s="350"/>
      <c r="AT361" s="350"/>
    </row>
    <row r="362" spans="37:46" x14ac:dyDescent="0.2">
      <c r="AK362" s="350"/>
      <c r="AM362" s="350"/>
      <c r="AN362" s="350"/>
      <c r="AO362" s="350"/>
      <c r="AP362" s="350"/>
      <c r="AQ362" s="350"/>
      <c r="AR362" s="350"/>
      <c r="AS362" s="350"/>
      <c r="AT362" s="350"/>
    </row>
    <row r="363" spans="37:46" x14ac:dyDescent="0.2">
      <c r="AK363" s="350"/>
      <c r="AM363" s="350"/>
      <c r="AN363" s="350"/>
      <c r="AO363" s="350"/>
      <c r="AP363" s="350"/>
      <c r="AQ363" s="350"/>
      <c r="AR363" s="350"/>
      <c r="AS363" s="350"/>
      <c r="AT363" s="350"/>
    </row>
    <row r="364" spans="37:46" x14ac:dyDescent="0.2">
      <c r="AK364" s="350"/>
      <c r="AM364" s="350"/>
      <c r="AN364" s="350"/>
      <c r="AO364" s="350"/>
      <c r="AP364" s="350"/>
      <c r="AQ364" s="350"/>
      <c r="AR364" s="350"/>
      <c r="AS364" s="350"/>
      <c r="AT364" s="350"/>
    </row>
    <row r="365" spans="37:46" x14ac:dyDescent="0.2">
      <c r="AK365" s="350"/>
      <c r="AM365" s="350"/>
      <c r="AN365" s="350"/>
      <c r="AO365" s="350"/>
      <c r="AP365" s="350"/>
      <c r="AQ365" s="350"/>
      <c r="AR365" s="350"/>
      <c r="AS365" s="350"/>
      <c r="AT365" s="350"/>
    </row>
    <row r="366" spans="37:46" x14ac:dyDescent="0.2">
      <c r="AK366" s="350"/>
      <c r="AM366" s="350"/>
      <c r="AN366" s="350"/>
      <c r="AO366" s="350"/>
      <c r="AP366" s="350"/>
      <c r="AQ366" s="350"/>
      <c r="AR366" s="350"/>
      <c r="AS366" s="350"/>
      <c r="AT366" s="350"/>
    </row>
    <row r="367" spans="37:46" x14ac:dyDescent="0.2">
      <c r="AK367" s="350"/>
      <c r="AM367" s="350"/>
      <c r="AN367" s="350"/>
      <c r="AO367" s="350"/>
      <c r="AP367" s="350"/>
      <c r="AQ367" s="350"/>
      <c r="AR367" s="350"/>
      <c r="AS367" s="350"/>
      <c r="AT367" s="350"/>
    </row>
    <row r="368" spans="37:46" x14ac:dyDescent="0.2">
      <c r="AK368" s="350"/>
      <c r="AM368" s="350"/>
      <c r="AN368" s="350"/>
      <c r="AO368" s="350"/>
      <c r="AP368" s="350"/>
      <c r="AQ368" s="350"/>
      <c r="AR368" s="350"/>
      <c r="AS368" s="350"/>
      <c r="AT368" s="350"/>
    </row>
    <row r="369" spans="37:46" x14ac:dyDescent="0.2">
      <c r="AK369" s="350"/>
      <c r="AM369" s="350"/>
      <c r="AN369" s="350"/>
      <c r="AO369" s="350"/>
      <c r="AP369" s="350"/>
      <c r="AQ369" s="350"/>
      <c r="AR369" s="350"/>
      <c r="AS369" s="350"/>
      <c r="AT369" s="350"/>
    </row>
    <row r="370" spans="37:46" x14ac:dyDescent="0.2">
      <c r="AK370" s="350"/>
      <c r="AM370" s="350"/>
      <c r="AN370" s="350"/>
      <c r="AO370" s="350"/>
      <c r="AP370" s="350"/>
      <c r="AQ370" s="350"/>
      <c r="AR370" s="350"/>
      <c r="AS370" s="350"/>
      <c r="AT370" s="350"/>
    </row>
    <row r="371" spans="37:46" x14ac:dyDescent="0.2">
      <c r="AK371" s="350"/>
      <c r="AM371" s="350"/>
      <c r="AN371" s="350"/>
      <c r="AO371" s="350"/>
      <c r="AP371" s="350"/>
      <c r="AQ371" s="350"/>
      <c r="AR371" s="350"/>
      <c r="AS371" s="350"/>
      <c r="AT371" s="350"/>
    </row>
    <row r="372" spans="37:46" x14ac:dyDescent="0.2">
      <c r="AK372" s="350"/>
      <c r="AM372" s="350"/>
      <c r="AN372" s="350"/>
      <c r="AO372" s="350"/>
      <c r="AP372" s="350"/>
      <c r="AQ372" s="350"/>
      <c r="AR372" s="350"/>
      <c r="AS372" s="350"/>
      <c r="AT372" s="350"/>
    </row>
    <row r="373" spans="37:46" x14ac:dyDescent="0.2">
      <c r="AK373" s="350"/>
      <c r="AM373" s="350"/>
      <c r="AN373" s="350"/>
      <c r="AO373" s="350"/>
      <c r="AP373" s="350"/>
      <c r="AQ373" s="350"/>
      <c r="AR373" s="350"/>
      <c r="AS373" s="350"/>
      <c r="AT373" s="350"/>
    </row>
    <row r="374" spans="37:46" x14ac:dyDescent="0.2">
      <c r="AK374" s="350"/>
      <c r="AM374" s="350"/>
      <c r="AN374" s="350"/>
      <c r="AO374" s="350"/>
      <c r="AP374" s="350"/>
      <c r="AQ374" s="350"/>
      <c r="AR374" s="350"/>
      <c r="AS374" s="350"/>
      <c r="AT374" s="350"/>
    </row>
    <row r="375" spans="37:46" x14ac:dyDescent="0.2">
      <c r="AK375" s="350"/>
      <c r="AM375" s="350"/>
      <c r="AN375" s="350"/>
      <c r="AO375" s="350"/>
      <c r="AP375" s="350"/>
      <c r="AQ375" s="350"/>
      <c r="AR375" s="350"/>
      <c r="AS375" s="350"/>
      <c r="AT375" s="350"/>
    </row>
    <row r="376" spans="37:46" x14ac:dyDescent="0.2">
      <c r="AK376" s="350"/>
      <c r="AM376" s="350"/>
      <c r="AN376" s="350"/>
      <c r="AO376" s="350"/>
      <c r="AP376" s="350"/>
      <c r="AQ376" s="350"/>
      <c r="AR376" s="350"/>
      <c r="AS376" s="350"/>
      <c r="AT376" s="350"/>
    </row>
    <row r="377" spans="37:46" x14ac:dyDescent="0.2">
      <c r="AK377" s="350"/>
      <c r="AM377" s="350"/>
      <c r="AN377" s="350"/>
      <c r="AO377" s="350"/>
      <c r="AP377" s="350"/>
      <c r="AQ377" s="350"/>
      <c r="AR377" s="350"/>
      <c r="AS377" s="350"/>
      <c r="AT377" s="350"/>
    </row>
    <row r="378" spans="37:46" x14ac:dyDescent="0.2">
      <c r="AK378" s="350"/>
      <c r="AM378" s="350"/>
      <c r="AN378" s="350"/>
      <c r="AO378" s="350"/>
      <c r="AP378" s="350"/>
      <c r="AQ378" s="350"/>
      <c r="AR378" s="350"/>
      <c r="AS378" s="350"/>
      <c r="AT378" s="350"/>
    </row>
    <row r="379" spans="37:46" x14ac:dyDescent="0.2">
      <c r="AK379" s="350"/>
      <c r="AM379" s="350"/>
      <c r="AN379" s="350"/>
      <c r="AO379" s="350"/>
      <c r="AP379" s="350"/>
      <c r="AQ379" s="350"/>
      <c r="AR379" s="350"/>
      <c r="AS379" s="350"/>
      <c r="AT379" s="350"/>
    </row>
    <row r="380" spans="37:46" x14ac:dyDescent="0.2">
      <c r="AK380" s="350"/>
      <c r="AM380" s="350"/>
      <c r="AN380" s="350"/>
      <c r="AO380" s="350"/>
      <c r="AP380" s="350"/>
      <c r="AQ380" s="350"/>
      <c r="AR380" s="350"/>
      <c r="AS380" s="350"/>
      <c r="AT380" s="350"/>
    </row>
    <row r="381" spans="37:46" x14ac:dyDescent="0.2">
      <c r="AK381" s="350"/>
      <c r="AM381" s="350"/>
      <c r="AN381" s="350"/>
      <c r="AO381" s="350"/>
      <c r="AP381" s="350"/>
      <c r="AQ381" s="350"/>
      <c r="AR381" s="350"/>
      <c r="AS381" s="350"/>
      <c r="AT381" s="350"/>
    </row>
    <row r="382" spans="37:46" x14ac:dyDescent="0.2">
      <c r="AK382" s="350"/>
      <c r="AM382" s="350"/>
      <c r="AN382" s="350"/>
      <c r="AO382" s="350"/>
      <c r="AP382" s="350"/>
      <c r="AQ382" s="350"/>
      <c r="AR382" s="350"/>
      <c r="AS382" s="350"/>
      <c r="AT382" s="350"/>
    </row>
    <row r="383" spans="37:46" x14ac:dyDescent="0.2">
      <c r="AK383" s="350"/>
      <c r="AM383" s="350"/>
      <c r="AN383" s="350"/>
      <c r="AO383" s="350"/>
      <c r="AP383" s="350"/>
      <c r="AQ383" s="350"/>
      <c r="AR383" s="350"/>
      <c r="AS383" s="350"/>
      <c r="AT383" s="350"/>
    </row>
    <row r="384" spans="37:46" x14ac:dyDescent="0.2">
      <c r="AK384" s="350"/>
      <c r="AM384" s="350"/>
      <c r="AN384" s="350"/>
      <c r="AO384" s="350"/>
      <c r="AP384" s="350"/>
      <c r="AQ384" s="350"/>
      <c r="AR384" s="350"/>
      <c r="AS384" s="350"/>
      <c r="AT384" s="350"/>
    </row>
    <row r="385" spans="37:46" x14ac:dyDescent="0.2">
      <c r="AK385" s="350"/>
      <c r="AM385" s="350"/>
      <c r="AN385" s="350"/>
      <c r="AO385" s="350"/>
      <c r="AP385" s="350"/>
      <c r="AQ385" s="350"/>
      <c r="AR385" s="350"/>
      <c r="AS385" s="350"/>
      <c r="AT385" s="350"/>
    </row>
    <row r="386" spans="37:46" x14ac:dyDescent="0.2">
      <c r="AK386" s="350"/>
      <c r="AM386" s="350"/>
      <c r="AN386" s="350"/>
      <c r="AO386" s="350"/>
      <c r="AP386" s="350"/>
      <c r="AQ386" s="350"/>
      <c r="AR386" s="350"/>
      <c r="AS386" s="350"/>
      <c r="AT386" s="350"/>
    </row>
    <row r="387" spans="37:46" x14ac:dyDescent="0.2">
      <c r="AK387" s="350"/>
      <c r="AM387" s="350"/>
      <c r="AN387" s="350"/>
      <c r="AO387" s="350"/>
      <c r="AP387" s="350"/>
      <c r="AQ387" s="350"/>
      <c r="AR387" s="350"/>
      <c r="AS387" s="350"/>
      <c r="AT387" s="350"/>
    </row>
    <row r="388" spans="37:46" x14ac:dyDescent="0.2">
      <c r="AK388" s="350"/>
      <c r="AM388" s="350"/>
      <c r="AN388" s="350"/>
      <c r="AO388" s="350"/>
      <c r="AP388" s="350"/>
      <c r="AQ388" s="350"/>
      <c r="AR388" s="350"/>
      <c r="AS388" s="350"/>
      <c r="AT388" s="350"/>
    </row>
    <row r="389" spans="37:46" x14ac:dyDescent="0.2">
      <c r="AK389" s="350"/>
      <c r="AM389" s="350"/>
      <c r="AN389" s="350"/>
      <c r="AO389" s="350"/>
      <c r="AP389" s="350"/>
      <c r="AQ389" s="350"/>
      <c r="AR389" s="350"/>
      <c r="AS389" s="350"/>
      <c r="AT389" s="350"/>
    </row>
    <row r="390" spans="37:46" x14ac:dyDescent="0.2">
      <c r="AK390" s="350"/>
      <c r="AM390" s="350"/>
      <c r="AN390" s="350"/>
      <c r="AO390" s="350"/>
      <c r="AP390" s="350"/>
      <c r="AQ390" s="350"/>
      <c r="AR390" s="350"/>
      <c r="AS390" s="350"/>
      <c r="AT390" s="350"/>
    </row>
    <row r="391" spans="37:46" x14ac:dyDescent="0.2">
      <c r="AK391" s="350"/>
      <c r="AM391" s="350"/>
      <c r="AN391" s="350"/>
      <c r="AO391" s="350"/>
      <c r="AP391" s="350"/>
      <c r="AQ391" s="350"/>
      <c r="AR391" s="350"/>
      <c r="AS391" s="350"/>
      <c r="AT391" s="350"/>
    </row>
    <row r="392" spans="37:46" x14ac:dyDescent="0.2">
      <c r="AK392" s="350"/>
      <c r="AM392" s="350"/>
      <c r="AN392" s="350"/>
      <c r="AO392" s="350"/>
      <c r="AP392" s="350"/>
      <c r="AQ392" s="350"/>
      <c r="AR392" s="350"/>
      <c r="AS392" s="350"/>
      <c r="AT392" s="350"/>
    </row>
    <row r="393" spans="37:46" x14ac:dyDescent="0.2">
      <c r="AK393" s="350"/>
      <c r="AM393" s="350"/>
      <c r="AN393" s="350"/>
      <c r="AO393" s="350"/>
      <c r="AP393" s="350"/>
      <c r="AQ393" s="350"/>
      <c r="AR393" s="350"/>
      <c r="AS393" s="350"/>
      <c r="AT393" s="350"/>
    </row>
    <row r="394" spans="37:46" x14ac:dyDescent="0.2">
      <c r="AK394" s="350"/>
      <c r="AM394" s="350"/>
      <c r="AN394" s="350"/>
      <c r="AO394" s="350"/>
      <c r="AP394" s="350"/>
      <c r="AQ394" s="350"/>
      <c r="AR394" s="350"/>
      <c r="AS394" s="350"/>
      <c r="AT394" s="350"/>
    </row>
    <row r="395" spans="37:46" x14ac:dyDescent="0.2">
      <c r="AK395" s="350"/>
      <c r="AM395" s="350"/>
      <c r="AN395" s="350"/>
      <c r="AO395" s="350"/>
      <c r="AP395" s="350"/>
      <c r="AQ395" s="350"/>
      <c r="AR395" s="350"/>
      <c r="AS395" s="350"/>
      <c r="AT395" s="350"/>
    </row>
    <row r="396" spans="37:46" x14ac:dyDescent="0.2">
      <c r="AK396" s="350"/>
      <c r="AM396" s="350"/>
      <c r="AN396" s="350"/>
      <c r="AO396" s="350"/>
      <c r="AP396" s="350"/>
      <c r="AQ396" s="350"/>
      <c r="AR396" s="350"/>
      <c r="AS396" s="350"/>
      <c r="AT396" s="350"/>
    </row>
    <row r="397" spans="37:46" x14ac:dyDescent="0.2">
      <c r="AK397" s="350"/>
      <c r="AM397" s="350"/>
      <c r="AN397" s="350"/>
      <c r="AO397" s="350"/>
      <c r="AP397" s="350"/>
      <c r="AQ397" s="350"/>
      <c r="AR397" s="350"/>
      <c r="AS397" s="350"/>
      <c r="AT397" s="350"/>
    </row>
    <row r="398" spans="37:46" x14ac:dyDescent="0.2">
      <c r="AK398" s="350"/>
      <c r="AM398" s="350"/>
      <c r="AN398" s="350"/>
      <c r="AO398" s="350"/>
      <c r="AP398" s="350"/>
      <c r="AQ398" s="350"/>
      <c r="AR398" s="350"/>
      <c r="AS398" s="350"/>
      <c r="AT398" s="350"/>
    </row>
    <row r="399" spans="37:46" x14ac:dyDescent="0.2">
      <c r="AK399" s="350"/>
      <c r="AM399" s="350"/>
      <c r="AN399" s="350"/>
      <c r="AO399" s="350"/>
      <c r="AP399" s="350"/>
      <c r="AQ399" s="350"/>
      <c r="AR399" s="350"/>
      <c r="AS399" s="350"/>
      <c r="AT399" s="350"/>
    </row>
    <row r="400" spans="37:46" x14ac:dyDescent="0.2">
      <c r="AK400" s="350"/>
      <c r="AM400" s="350"/>
      <c r="AN400" s="350"/>
      <c r="AO400" s="350"/>
      <c r="AP400" s="350"/>
      <c r="AQ400" s="350"/>
      <c r="AR400" s="350"/>
      <c r="AS400" s="350"/>
      <c r="AT400" s="350"/>
    </row>
    <row r="401" spans="37:46" x14ac:dyDescent="0.2">
      <c r="AK401" s="350"/>
      <c r="AM401" s="350"/>
      <c r="AN401" s="350"/>
      <c r="AO401" s="350"/>
      <c r="AP401" s="350"/>
      <c r="AQ401" s="350"/>
      <c r="AR401" s="350"/>
      <c r="AS401" s="350"/>
      <c r="AT401" s="350"/>
    </row>
    <row r="402" spans="37:46" x14ac:dyDescent="0.2">
      <c r="AK402" s="350"/>
      <c r="AM402" s="350"/>
      <c r="AN402" s="350"/>
      <c r="AO402" s="350"/>
      <c r="AP402" s="350"/>
      <c r="AQ402" s="350"/>
      <c r="AR402" s="350"/>
      <c r="AS402" s="350"/>
      <c r="AT402" s="350"/>
    </row>
    <row r="403" spans="37:46" x14ac:dyDescent="0.2">
      <c r="AK403" s="350"/>
      <c r="AM403" s="350"/>
      <c r="AN403" s="350"/>
      <c r="AO403" s="350"/>
      <c r="AP403" s="350"/>
      <c r="AQ403" s="350"/>
      <c r="AR403" s="350"/>
      <c r="AS403" s="350"/>
      <c r="AT403" s="350"/>
    </row>
    <row r="404" spans="37:46" x14ac:dyDescent="0.2">
      <c r="AK404" s="350"/>
      <c r="AM404" s="350"/>
      <c r="AN404" s="350"/>
      <c r="AO404" s="350"/>
      <c r="AP404" s="350"/>
      <c r="AQ404" s="350"/>
      <c r="AR404" s="350"/>
      <c r="AS404" s="350"/>
      <c r="AT404" s="350"/>
    </row>
    <row r="405" spans="37:46" x14ac:dyDescent="0.2">
      <c r="AK405" s="350"/>
      <c r="AM405" s="350"/>
      <c r="AN405" s="350"/>
      <c r="AO405" s="350"/>
      <c r="AP405" s="350"/>
      <c r="AQ405" s="350"/>
      <c r="AR405" s="350"/>
      <c r="AS405" s="350"/>
      <c r="AT405" s="350"/>
    </row>
    <row r="406" spans="37:46" x14ac:dyDescent="0.2">
      <c r="AK406" s="350"/>
      <c r="AM406" s="350"/>
      <c r="AN406" s="350"/>
      <c r="AO406" s="350"/>
      <c r="AP406" s="350"/>
      <c r="AQ406" s="350"/>
      <c r="AR406" s="350"/>
      <c r="AS406" s="350"/>
      <c r="AT406" s="350"/>
    </row>
    <row r="407" spans="37:46" x14ac:dyDescent="0.2">
      <c r="AK407" s="350"/>
      <c r="AM407" s="350"/>
      <c r="AN407" s="350"/>
      <c r="AO407" s="350"/>
      <c r="AP407" s="350"/>
      <c r="AQ407" s="350"/>
      <c r="AR407" s="350"/>
      <c r="AS407" s="350"/>
      <c r="AT407" s="350"/>
    </row>
    <row r="408" spans="37:46" x14ac:dyDescent="0.2">
      <c r="AK408" s="350"/>
      <c r="AM408" s="350"/>
      <c r="AN408" s="350"/>
      <c r="AO408" s="350"/>
      <c r="AP408" s="350"/>
      <c r="AQ408" s="350"/>
      <c r="AR408" s="350"/>
      <c r="AS408" s="350"/>
      <c r="AT408" s="350"/>
    </row>
    <row r="409" spans="37:46" x14ac:dyDescent="0.2">
      <c r="AK409" s="350"/>
      <c r="AM409" s="350"/>
      <c r="AN409" s="350"/>
      <c r="AO409" s="350"/>
      <c r="AP409" s="350"/>
      <c r="AQ409" s="350"/>
      <c r="AR409" s="350"/>
      <c r="AS409" s="350"/>
      <c r="AT409" s="350"/>
    </row>
    <row r="410" spans="37:46" x14ac:dyDescent="0.2">
      <c r="AK410" s="350"/>
      <c r="AM410" s="350"/>
      <c r="AN410" s="350"/>
      <c r="AO410" s="350"/>
      <c r="AP410" s="350"/>
      <c r="AQ410" s="350"/>
      <c r="AR410" s="350"/>
      <c r="AS410" s="350"/>
      <c r="AT410" s="350"/>
    </row>
    <row r="411" spans="37:46" x14ac:dyDescent="0.2">
      <c r="AK411" s="350"/>
      <c r="AM411" s="350"/>
      <c r="AN411" s="350"/>
      <c r="AO411" s="350"/>
      <c r="AP411" s="350"/>
      <c r="AQ411" s="350"/>
      <c r="AR411" s="350"/>
      <c r="AS411" s="350"/>
      <c r="AT411" s="350"/>
    </row>
    <row r="412" spans="37:46" x14ac:dyDescent="0.2">
      <c r="AK412" s="350"/>
      <c r="AM412" s="350"/>
      <c r="AN412" s="350"/>
      <c r="AO412" s="350"/>
      <c r="AP412" s="350"/>
      <c r="AQ412" s="350"/>
      <c r="AR412" s="350"/>
      <c r="AS412" s="350"/>
      <c r="AT412" s="350"/>
    </row>
    <row r="413" spans="37:46" x14ac:dyDescent="0.2">
      <c r="AK413" s="350"/>
      <c r="AM413" s="350"/>
      <c r="AN413" s="350"/>
      <c r="AO413" s="350"/>
      <c r="AP413" s="350"/>
      <c r="AQ413" s="350"/>
      <c r="AR413" s="350"/>
      <c r="AS413" s="350"/>
      <c r="AT413" s="350"/>
    </row>
    <row r="414" spans="37:46" x14ac:dyDescent="0.2">
      <c r="AK414" s="350"/>
      <c r="AM414" s="350"/>
      <c r="AN414" s="350"/>
      <c r="AO414" s="350"/>
      <c r="AP414" s="350"/>
      <c r="AQ414" s="350"/>
      <c r="AR414" s="350"/>
      <c r="AS414" s="350"/>
      <c r="AT414" s="350"/>
    </row>
    <row r="415" spans="37:46" x14ac:dyDescent="0.2">
      <c r="AK415" s="350"/>
      <c r="AM415" s="350"/>
      <c r="AN415" s="350"/>
      <c r="AO415" s="350"/>
      <c r="AP415" s="350"/>
      <c r="AQ415" s="350"/>
      <c r="AR415" s="350"/>
      <c r="AS415" s="350"/>
      <c r="AT415" s="350"/>
    </row>
    <row r="416" spans="37:46" x14ac:dyDescent="0.2">
      <c r="AK416" s="350"/>
      <c r="AM416" s="350"/>
      <c r="AN416" s="350"/>
      <c r="AO416" s="350"/>
      <c r="AP416" s="350"/>
      <c r="AQ416" s="350"/>
      <c r="AR416" s="350"/>
      <c r="AS416" s="350"/>
      <c r="AT416" s="350"/>
    </row>
    <row r="417" spans="37:46" x14ac:dyDescent="0.2">
      <c r="AK417" s="350"/>
      <c r="AM417" s="350"/>
      <c r="AN417" s="350"/>
      <c r="AO417" s="350"/>
      <c r="AP417" s="350"/>
      <c r="AQ417" s="350"/>
      <c r="AR417" s="350"/>
      <c r="AS417" s="350"/>
      <c r="AT417" s="350"/>
    </row>
    <row r="418" spans="37:46" x14ac:dyDescent="0.2">
      <c r="AK418" s="350"/>
      <c r="AM418" s="350"/>
      <c r="AN418" s="350"/>
      <c r="AO418" s="350"/>
      <c r="AP418" s="350"/>
      <c r="AQ418" s="350"/>
      <c r="AR418" s="350"/>
      <c r="AS418" s="350"/>
      <c r="AT418" s="350"/>
    </row>
    <row r="419" spans="37:46" x14ac:dyDescent="0.2">
      <c r="AK419" s="350"/>
      <c r="AM419" s="350"/>
      <c r="AN419" s="350"/>
      <c r="AO419" s="350"/>
      <c r="AP419" s="350"/>
      <c r="AQ419" s="350"/>
      <c r="AR419" s="350"/>
      <c r="AS419" s="350"/>
      <c r="AT419" s="350"/>
    </row>
    <row r="420" spans="37:46" x14ac:dyDescent="0.2">
      <c r="AK420" s="350"/>
      <c r="AM420" s="350"/>
      <c r="AN420" s="350"/>
      <c r="AO420" s="350"/>
      <c r="AP420" s="350"/>
      <c r="AQ420" s="350"/>
      <c r="AR420" s="350"/>
      <c r="AS420" s="350"/>
      <c r="AT420" s="350"/>
    </row>
    <row r="421" spans="37:46" x14ac:dyDescent="0.2">
      <c r="AK421" s="350"/>
      <c r="AM421" s="350"/>
      <c r="AN421" s="350"/>
      <c r="AO421" s="350"/>
      <c r="AP421" s="350"/>
      <c r="AQ421" s="350"/>
      <c r="AR421" s="350"/>
      <c r="AS421" s="350"/>
      <c r="AT421" s="350"/>
    </row>
    <row r="422" spans="37:46" x14ac:dyDescent="0.2">
      <c r="AK422" s="350"/>
      <c r="AM422" s="350"/>
      <c r="AN422" s="350"/>
      <c r="AO422" s="350"/>
      <c r="AP422" s="350"/>
      <c r="AQ422" s="350"/>
      <c r="AR422" s="350"/>
      <c r="AS422" s="350"/>
      <c r="AT422" s="350"/>
    </row>
    <row r="423" spans="37:46" x14ac:dyDescent="0.2">
      <c r="AK423" s="350"/>
      <c r="AM423" s="350"/>
      <c r="AN423" s="350"/>
      <c r="AO423" s="350"/>
      <c r="AP423" s="350"/>
      <c r="AQ423" s="350"/>
      <c r="AR423" s="350"/>
      <c r="AS423" s="350"/>
      <c r="AT423" s="350"/>
    </row>
    <row r="424" spans="37:46" x14ac:dyDescent="0.2">
      <c r="AK424" s="350"/>
      <c r="AM424" s="350"/>
      <c r="AN424" s="350"/>
      <c r="AO424" s="350"/>
      <c r="AP424" s="350"/>
      <c r="AQ424" s="350"/>
      <c r="AR424" s="350"/>
      <c r="AS424" s="350"/>
      <c r="AT424" s="350"/>
    </row>
    <row r="425" spans="37:46" x14ac:dyDescent="0.2">
      <c r="AK425" s="350"/>
      <c r="AM425" s="350"/>
      <c r="AN425" s="350"/>
      <c r="AO425" s="350"/>
      <c r="AP425" s="350"/>
      <c r="AQ425" s="350"/>
      <c r="AR425" s="350"/>
      <c r="AS425" s="350"/>
      <c r="AT425" s="350"/>
    </row>
    <row r="426" spans="37:46" x14ac:dyDescent="0.2">
      <c r="AK426" s="350"/>
      <c r="AM426" s="350"/>
      <c r="AN426" s="350"/>
      <c r="AO426" s="350"/>
      <c r="AP426" s="350"/>
      <c r="AQ426" s="350"/>
      <c r="AR426" s="350"/>
      <c r="AS426" s="350"/>
      <c r="AT426" s="350"/>
    </row>
    <row r="427" spans="37:46" x14ac:dyDescent="0.2">
      <c r="AK427" s="350"/>
      <c r="AM427" s="350"/>
      <c r="AN427" s="350"/>
      <c r="AO427" s="350"/>
      <c r="AP427" s="350"/>
      <c r="AQ427" s="350"/>
      <c r="AR427" s="350"/>
      <c r="AS427" s="350"/>
      <c r="AT427" s="350"/>
    </row>
    <row r="428" spans="37:46" x14ac:dyDescent="0.2">
      <c r="AK428" s="350"/>
      <c r="AM428" s="350"/>
      <c r="AN428" s="350"/>
      <c r="AO428" s="350"/>
      <c r="AP428" s="350"/>
      <c r="AQ428" s="350"/>
      <c r="AR428" s="350"/>
      <c r="AS428" s="350"/>
      <c r="AT428" s="350"/>
    </row>
    <row r="429" spans="37:46" x14ac:dyDescent="0.2">
      <c r="AK429" s="350"/>
      <c r="AM429" s="350"/>
      <c r="AN429" s="350"/>
      <c r="AO429" s="350"/>
      <c r="AP429" s="350"/>
      <c r="AQ429" s="350"/>
      <c r="AR429" s="350"/>
      <c r="AS429" s="350"/>
      <c r="AT429" s="350"/>
    </row>
    <row r="430" spans="37:46" x14ac:dyDescent="0.2">
      <c r="AK430" s="350"/>
      <c r="AM430" s="350"/>
      <c r="AN430" s="350"/>
      <c r="AO430" s="350"/>
      <c r="AP430" s="350"/>
      <c r="AQ430" s="350"/>
      <c r="AR430" s="350"/>
      <c r="AS430" s="350"/>
      <c r="AT430" s="350"/>
    </row>
    <row r="431" spans="37:46" x14ac:dyDescent="0.2">
      <c r="AK431" s="350"/>
      <c r="AM431" s="350"/>
      <c r="AN431" s="350"/>
      <c r="AO431" s="350"/>
      <c r="AP431" s="350"/>
      <c r="AQ431" s="350"/>
      <c r="AR431" s="350"/>
      <c r="AS431" s="350"/>
      <c r="AT431" s="350"/>
    </row>
    <row r="432" spans="37:46" x14ac:dyDescent="0.2">
      <c r="AK432" s="350"/>
      <c r="AM432" s="350"/>
      <c r="AN432" s="350"/>
      <c r="AO432" s="350"/>
      <c r="AP432" s="350"/>
      <c r="AQ432" s="350"/>
      <c r="AR432" s="350"/>
      <c r="AS432" s="350"/>
      <c r="AT432" s="350"/>
    </row>
    <row r="433" spans="37:46" x14ac:dyDescent="0.2">
      <c r="AK433" s="350"/>
      <c r="AM433" s="350"/>
      <c r="AN433" s="350"/>
      <c r="AO433" s="350"/>
      <c r="AP433" s="350"/>
      <c r="AQ433" s="350"/>
      <c r="AR433" s="350"/>
      <c r="AS433" s="350"/>
      <c r="AT433" s="350"/>
    </row>
    <row r="434" spans="37:46" x14ac:dyDescent="0.2">
      <c r="AK434" s="350"/>
      <c r="AM434" s="350"/>
      <c r="AN434" s="350"/>
      <c r="AO434" s="350"/>
      <c r="AP434" s="350"/>
      <c r="AQ434" s="350"/>
      <c r="AR434" s="350"/>
      <c r="AS434" s="350"/>
      <c r="AT434" s="350"/>
    </row>
    <row r="435" spans="37:46" x14ac:dyDescent="0.2">
      <c r="AK435" s="350"/>
      <c r="AM435" s="350"/>
      <c r="AN435" s="350"/>
      <c r="AO435" s="350"/>
      <c r="AP435" s="350"/>
      <c r="AQ435" s="350"/>
      <c r="AR435" s="350"/>
      <c r="AS435" s="350"/>
      <c r="AT435" s="350"/>
    </row>
    <row r="436" spans="37:46" x14ac:dyDescent="0.2">
      <c r="AK436" s="350"/>
      <c r="AM436" s="350"/>
      <c r="AN436" s="350"/>
      <c r="AO436" s="350"/>
      <c r="AP436" s="350"/>
      <c r="AQ436" s="350"/>
      <c r="AR436" s="350"/>
      <c r="AS436" s="350"/>
      <c r="AT436" s="350"/>
    </row>
    <row r="437" spans="37:46" x14ac:dyDescent="0.2">
      <c r="AK437" s="350"/>
      <c r="AM437" s="350"/>
      <c r="AN437" s="350"/>
      <c r="AO437" s="350"/>
      <c r="AP437" s="350"/>
      <c r="AQ437" s="350"/>
      <c r="AR437" s="350"/>
      <c r="AS437" s="350"/>
      <c r="AT437" s="350"/>
    </row>
    <row r="438" spans="37:46" x14ac:dyDescent="0.2">
      <c r="AK438" s="350"/>
      <c r="AM438" s="350"/>
      <c r="AN438" s="350"/>
      <c r="AO438" s="350"/>
      <c r="AP438" s="350"/>
      <c r="AQ438" s="350"/>
      <c r="AR438" s="350"/>
      <c r="AS438" s="350"/>
      <c r="AT438" s="350"/>
    </row>
    <row r="439" spans="37:46" x14ac:dyDescent="0.2">
      <c r="AK439" s="350"/>
      <c r="AM439" s="350"/>
      <c r="AN439" s="350"/>
      <c r="AO439" s="350"/>
      <c r="AP439" s="350"/>
      <c r="AQ439" s="350"/>
      <c r="AR439" s="350"/>
      <c r="AS439" s="350"/>
      <c r="AT439" s="350"/>
    </row>
    <row r="440" spans="37:46" x14ac:dyDescent="0.2">
      <c r="AK440" s="350"/>
      <c r="AM440" s="350"/>
      <c r="AN440" s="350"/>
      <c r="AO440" s="350"/>
      <c r="AP440" s="350"/>
      <c r="AQ440" s="350"/>
      <c r="AR440" s="350"/>
      <c r="AS440" s="350"/>
      <c r="AT440" s="350"/>
    </row>
    <row r="441" spans="37:46" x14ac:dyDescent="0.2">
      <c r="AK441" s="350"/>
      <c r="AM441" s="350"/>
      <c r="AN441" s="350"/>
      <c r="AO441" s="350"/>
      <c r="AP441" s="350"/>
      <c r="AQ441" s="350"/>
      <c r="AR441" s="350"/>
      <c r="AS441" s="350"/>
      <c r="AT441" s="350"/>
    </row>
    <row r="442" spans="37:46" x14ac:dyDescent="0.2">
      <c r="AK442" s="350"/>
      <c r="AM442" s="350"/>
      <c r="AN442" s="350"/>
      <c r="AO442" s="350"/>
      <c r="AP442" s="350"/>
      <c r="AQ442" s="350"/>
      <c r="AR442" s="350"/>
      <c r="AS442" s="350"/>
      <c r="AT442" s="350"/>
    </row>
    <row r="443" spans="37:46" x14ac:dyDescent="0.2">
      <c r="AK443" s="350"/>
      <c r="AM443" s="350"/>
      <c r="AN443" s="350"/>
      <c r="AO443" s="350"/>
      <c r="AP443" s="350"/>
      <c r="AQ443" s="350"/>
      <c r="AR443" s="350"/>
      <c r="AS443" s="350"/>
      <c r="AT443" s="350"/>
    </row>
    <row r="444" spans="37:46" x14ac:dyDescent="0.2">
      <c r="AK444" s="350"/>
      <c r="AM444" s="350"/>
      <c r="AN444" s="350"/>
      <c r="AO444" s="350"/>
      <c r="AP444" s="350"/>
      <c r="AQ444" s="350"/>
      <c r="AR444" s="350"/>
      <c r="AS444" s="350"/>
      <c r="AT444" s="350"/>
    </row>
    <row r="445" spans="37:46" x14ac:dyDescent="0.2">
      <c r="AK445" s="350"/>
      <c r="AM445" s="350"/>
      <c r="AN445" s="350"/>
      <c r="AO445" s="350"/>
      <c r="AP445" s="350"/>
      <c r="AQ445" s="350"/>
      <c r="AR445" s="350"/>
      <c r="AS445" s="350"/>
      <c r="AT445" s="350"/>
    </row>
    <row r="446" spans="37:46" x14ac:dyDescent="0.2">
      <c r="AK446" s="350"/>
      <c r="AM446" s="350"/>
      <c r="AN446" s="350"/>
      <c r="AO446" s="350"/>
      <c r="AP446" s="350"/>
      <c r="AQ446" s="350"/>
      <c r="AR446" s="350"/>
      <c r="AS446" s="350"/>
      <c r="AT446" s="350"/>
    </row>
    <row r="447" spans="37:46" x14ac:dyDescent="0.2">
      <c r="AK447" s="350"/>
      <c r="AM447" s="350"/>
      <c r="AN447" s="350"/>
      <c r="AO447" s="350"/>
      <c r="AP447" s="350"/>
      <c r="AQ447" s="350"/>
      <c r="AR447" s="350"/>
      <c r="AS447" s="350"/>
      <c r="AT447" s="350"/>
    </row>
    <row r="448" spans="37:46" x14ac:dyDescent="0.2">
      <c r="AK448" s="350"/>
      <c r="AM448" s="350"/>
      <c r="AN448" s="350"/>
      <c r="AO448" s="350"/>
      <c r="AP448" s="350"/>
      <c r="AQ448" s="350"/>
      <c r="AR448" s="350"/>
      <c r="AS448" s="350"/>
      <c r="AT448" s="350"/>
    </row>
    <row r="449" spans="37:46" x14ac:dyDescent="0.2">
      <c r="AK449" s="350"/>
      <c r="AM449" s="350"/>
      <c r="AN449" s="350"/>
      <c r="AO449" s="350"/>
      <c r="AP449" s="350"/>
      <c r="AQ449" s="350"/>
      <c r="AR449" s="350"/>
      <c r="AS449" s="350"/>
      <c r="AT449" s="350"/>
    </row>
    <row r="450" spans="37:46" x14ac:dyDescent="0.2">
      <c r="AK450" s="350"/>
      <c r="AM450" s="350"/>
      <c r="AN450" s="350"/>
      <c r="AO450" s="350"/>
      <c r="AP450" s="350"/>
      <c r="AQ450" s="350"/>
      <c r="AR450" s="350"/>
      <c r="AS450" s="350"/>
      <c r="AT450" s="350"/>
    </row>
    <row r="451" spans="37:46" x14ac:dyDescent="0.2">
      <c r="AK451" s="350"/>
      <c r="AM451" s="350"/>
      <c r="AN451" s="350"/>
      <c r="AO451" s="350"/>
      <c r="AP451" s="350"/>
      <c r="AQ451" s="350"/>
      <c r="AR451" s="350"/>
      <c r="AS451" s="350"/>
      <c r="AT451" s="350"/>
    </row>
    <row r="452" spans="37:46" x14ac:dyDescent="0.2">
      <c r="AK452" s="350"/>
      <c r="AM452" s="350"/>
      <c r="AN452" s="350"/>
      <c r="AO452" s="350"/>
      <c r="AP452" s="350"/>
      <c r="AQ452" s="350"/>
      <c r="AR452" s="350"/>
      <c r="AS452" s="350"/>
      <c r="AT452" s="350"/>
    </row>
    <row r="453" spans="37:46" x14ac:dyDescent="0.2">
      <c r="AK453" s="350"/>
      <c r="AM453" s="350"/>
      <c r="AN453" s="350"/>
      <c r="AO453" s="350"/>
      <c r="AP453" s="350"/>
      <c r="AQ453" s="350"/>
      <c r="AR453" s="350"/>
      <c r="AS453" s="350"/>
      <c r="AT453" s="350"/>
    </row>
    <row r="454" spans="37:46" x14ac:dyDescent="0.2">
      <c r="AK454" s="350"/>
      <c r="AM454" s="350"/>
      <c r="AN454" s="350"/>
      <c r="AO454" s="350"/>
      <c r="AP454" s="350"/>
      <c r="AQ454" s="350"/>
      <c r="AR454" s="350"/>
      <c r="AS454" s="350"/>
      <c r="AT454" s="350"/>
    </row>
    <row r="455" spans="37:46" x14ac:dyDescent="0.2">
      <c r="AK455" s="350"/>
      <c r="AM455" s="350"/>
      <c r="AN455" s="350"/>
      <c r="AO455" s="350"/>
      <c r="AP455" s="350"/>
      <c r="AQ455" s="350"/>
      <c r="AR455" s="350"/>
      <c r="AS455" s="350"/>
      <c r="AT455" s="350"/>
    </row>
    <row r="456" spans="37:46" x14ac:dyDescent="0.2">
      <c r="AK456" s="350"/>
      <c r="AM456" s="350"/>
      <c r="AN456" s="350"/>
      <c r="AO456" s="350"/>
      <c r="AP456" s="350"/>
      <c r="AQ456" s="350"/>
      <c r="AR456" s="350"/>
      <c r="AS456" s="350"/>
      <c r="AT456" s="350"/>
    </row>
    <row r="457" spans="37:46" x14ac:dyDescent="0.2">
      <c r="AK457" s="350"/>
      <c r="AM457" s="350"/>
      <c r="AN457" s="350"/>
      <c r="AO457" s="350"/>
      <c r="AP457" s="350"/>
      <c r="AQ457" s="350"/>
      <c r="AR457" s="350"/>
      <c r="AS457" s="350"/>
      <c r="AT457" s="350"/>
    </row>
    <row r="458" spans="37:46" x14ac:dyDescent="0.2">
      <c r="AK458" s="350"/>
      <c r="AM458" s="350"/>
      <c r="AN458" s="350"/>
      <c r="AO458" s="350"/>
      <c r="AP458" s="350"/>
      <c r="AQ458" s="350"/>
      <c r="AR458" s="350"/>
      <c r="AS458" s="350"/>
      <c r="AT458" s="350"/>
    </row>
    <row r="459" spans="37:46" x14ac:dyDescent="0.2">
      <c r="AK459" s="350"/>
      <c r="AM459" s="350"/>
      <c r="AN459" s="350"/>
      <c r="AO459" s="350"/>
      <c r="AP459" s="350"/>
      <c r="AQ459" s="350"/>
      <c r="AR459" s="350"/>
      <c r="AS459" s="350"/>
      <c r="AT459" s="350"/>
    </row>
    <row r="460" spans="37:46" x14ac:dyDescent="0.2">
      <c r="AK460" s="350"/>
      <c r="AM460" s="350"/>
      <c r="AN460" s="350"/>
      <c r="AO460" s="350"/>
      <c r="AP460" s="350"/>
      <c r="AQ460" s="350"/>
      <c r="AR460" s="350"/>
      <c r="AS460" s="350"/>
      <c r="AT460" s="350"/>
    </row>
    <row r="461" spans="37:46" x14ac:dyDescent="0.2">
      <c r="AK461" s="350"/>
      <c r="AM461" s="350"/>
      <c r="AN461" s="350"/>
      <c r="AO461" s="350"/>
      <c r="AP461" s="350"/>
      <c r="AQ461" s="350"/>
      <c r="AR461" s="350"/>
      <c r="AS461" s="350"/>
      <c r="AT461" s="350"/>
    </row>
    <row r="462" spans="37:46" x14ac:dyDescent="0.2">
      <c r="AK462" s="350"/>
      <c r="AM462" s="350"/>
      <c r="AN462" s="350"/>
      <c r="AO462" s="350"/>
      <c r="AP462" s="350"/>
      <c r="AQ462" s="350"/>
      <c r="AR462" s="350"/>
      <c r="AS462" s="350"/>
      <c r="AT462" s="350"/>
    </row>
    <row r="463" spans="37:46" x14ac:dyDescent="0.2">
      <c r="AK463" s="350"/>
      <c r="AM463" s="350"/>
      <c r="AN463" s="350"/>
      <c r="AO463" s="350"/>
      <c r="AP463" s="350"/>
      <c r="AQ463" s="350"/>
      <c r="AR463" s="350"/>
      <c r="AS463" s="350"/>
      <c r="AT463" s="350"/>
    </row>
    <row r="464" spans="37:46" x14ac:dyDescent="0.2">
      <c r="AK464" s="350"/>
      <c r="AM464" s="350"/>
      <c r="AN464" s="350"/>
      <c r="AO464" s="350"/>
      <c r="AP464" s="350"/>
      <c r="AQ464" s="350"/>
      <c r="AR464" s="350"/>
      <c r="AS464" s="350"/>
      <c r="AT464" s="350"/>
    </row>
    <row r="465" spans="37:46" x14ac:dyDescent="0.2">
      <c r="AK465" s="350"/>
      <c r="AM465" s="350"/>
      <c r="AN465" s="350"/>
      <c r="AO465" s="350"/>
      <c r="AP465" s="350"/>
      <c r="AQ465" s="350"/>
      <c r="AR465" s="350"/>
      <c r="AS465" s="350"/>
      <c r="AT465" s="350"/>
    </row>
    <row r="466" spans="37:46" x14ac:dyDescent="0.2">
      <c r="AK466" s="350"/>
      <c r="AM466" s="350"/>
      <c r="AN466" s="350"/>
      <c r="AO466" s="350"/>
      <c r="AP466" s="350"/>
      <c r="AQ466" s="350"/>
      <c r="AR466" s="350"/>
      <c r="AS466" s="350"/>
      <c r="AT466" s="350"/>
    </row>
    <row r="467" spans="37:46" x14ac:dyDescent="0.2">
      <c r="AK467" s="350"/>
      <c r="AM467" s="350"/>
      <c r="AN467" s="350"/>
      <c r="AO467" s="350"/>
      <c r="AP467" s="350"/>
      <c r="AQ467" s="350"/>
      <c r="AR467" s="350"/>
      <c r="AS467" s="350"/>
      <c r="AT467" s="350"/>
    </row>
    <row r="468" spans="37:46" x14ac:dyDescent="0.2">
      <c r="AK468" s="350"/>
      <c r="AM468" s="350"/>
      <c r="AN468" s="350"/>
      <c r="AO468" s="350"/>
      <c r="AP468" s="350"/>
      <c r="AQ468" s="350"/>
      <c r="AR468" s="350"/>
      <c r="AS468" s="350"/>
      <c r="AT468" s="350"/>
    </row>
    <row r="469" spans="37:46" x14ac:dyDescent="0.2">
      <c r="AK469" s="350"/>
      <c r="AM469" s="350"/>
      <c r="AN469" s="350"/>
      <c r="AO469" s="350"/>
      <c r="AP469" s="350"/>
      <c r="AQ469" s="350"/>
      <c r="AR469" s="350"/>
      <c r="AS469" s="350"/>
      <c r="AT469" s="350"/>
    </row>
    <row r="470" spans="37:46" x14ac:dyDescent="0.2">
      <c r="AK470" s="350"/>
      <c r="AM470" s="350"/>
      <c r="AN470" s="350"/>
      <c r="AO470" s="350"/>
      <c r="AP470" s="350"/>
      <c r="AQ470" s="350"/>
      <c r="AR470" s="350"/>
      <c r="AS470" s="350"/>
      <c r="AT470" s="350"/>
    </row>
    <row r="471" spans="37:46" x14ac:dyDescent="0.2">
      <c r="AK471" s="350"/>
      <c r="AM471" s="350"/>
      <c r="AN471" s="350"/>
      <c r="AO471" s="350"/>
      <c r="AP471" s="350"/>
      <c r="AQ471" s="350"/>
      <c r="AR471" s="350"/>
      <c r="AS471" s="350"/>
      <c r="AT471" s="350"/>
    </row>
    <row r="472" spans="37:46" x14ac:dyDescent="0.2">
      <c r="AK472" s="350"/>
      <c r="AM472" s="350"/>
      <c r="AN472" s="350"/>
      <c r="AO472" s="350"/>
      <c r="AP472" s="350"/>
      <c r="AQ472" s="350"/>
      <c r="AR472" s="350"/>
      <c r="AS472" s="350"/>
      <c r="AT472" s="350"/>
    </row>
    <row r="473" spans="37:46" x14ac:dyDescent="0.2">
      <c r="AK473" s="350"/>
      <c r="AM473" s="350"/>
      <c r="AN473" s="350"/>
      <c r="AO473" s="350"/>
      <c r="AP473" s="350"/>
      <c r="AQ473" s="350"/>
      <c r="AR473" s="350"/>
      <c r="AS473" s="350"/>
      <c r="AT473" s="350"/>
    </row>
    <row r="474" spans="37:46" x14ac:dyDescent="0.2">
      <c r="AK474" s="350"/>
      <c r="AM474" s="350"/>
      <c r="AN474" s="350"/>
      <c r="AO474" s="350"/>
      <c r="AP474" s="350"/>
      <c r="AQ474" s="350"/>
      <c r="AR474" s="350"/>
      <c r="AS474" s="350"/>
      <c r="AT474" s="350"/>
    </row>
    <row r="475" spans="37:46" x14ac:dyDescent="0.2">
      <c r="AK475" s="350"/>
      <c r="AM475" s="350"/>
      <c r="AN475" s="350"/>
      <c r="AO475" s="350"/>
      <c r="AP475" s="350"/>
      <c r="AQ475" s="350"/>
      <c r="AR475" s="350"/>
      <c r="AS475" s="350"/>
      <c r="AT475" s="350"/>
    </row>
    <row r="476" spans="37:46" x14ac:dyDescent="0.2">
      <c r="AK476" s="350"/>
      <c r="AM476" s="350"/>
      <c r="AN476" s="350"/>
      <c r="AO476" s="350"/>
      <c r="AP476" s="350"/>
      <c r="AQ476" s="350"/>
      <c r="AR476" s="350"/>
      <c r="AS476" s="350"/>
      <c r="AT476" s="350"/>
    </row>
    <row r="477" spans="37:46" x14ac:dyDescent="0.2">
      <c r="AK477" s="350"/>
      <c r="AM477" s="350"/>
      <c r="AN477" s="350"/>
      <c r="AO477" s="350"/>
      <c r="AP477" s="350"/>
      <c r="AQ477" s="350"/>
      <c r="AR477" s="350"/>
      <c r="AS477" s="350"/>
      <c r="AT477" s="350"/>
    </row>
    <row r="478" spans="37:46" x14ac:dyDescent="0.2">
      <c r="AK478" s="350"/>
      <c r="AM478" s="350"/>
      <c r="AN478" s="350"/>
      <c r="AO478" s="350"/>
      <c r="AP478" s="350"/>
      <c r="AQ478" s="350"/>
      <c r="AR478" s="350"/>
      <c r="AS478" s="350"/>
      <c r="AT478" s="350"/>
    </row>
    <row r="479" spans="37:46" x14ac:dyDescent="0.2">
      <c r="AK479" s="350"/>
      <c r="AM479" s="350"/>
      <c r="AN479" s="350"/>
      <c r="AO479" s="350"/>
      <c r="AP479" s="350"/>
      <c r="AQ479" s="350"/>
      <c r="AR479" s="350"/>
      <c r="AS479" s="350"/>
      <c r="AT479" s="350"/>
    </row>
    <row r="480" spans="37:46" x14ac:dyDescent="0.2">
      <c r="AK480" s="350"/>
      <c r="AM480" s="350"/>
      <c r="AN480" s="350"/>
      <c r="AO480" s="350"/>
      <c r="AP480" s="350"/>
      <c r="AQ480" s="350"/>
      <c r="AR480" s="350"/>
      <c r="AS480" s="350"/>
      <c r="AT480" s="350"/>
    </row>
    <row r="481" spans="37:46" x14ac:dyDescent="0.2">
      <c r="AK481" s="350"/>
      <c r="AM481" s="350"/>
      <c r="AN481" s="350"/>
      <c r="AO481" s="350"/>
      <c r="AP481" s="350"/>
      <c r="AQ481" s="350"/>
      <c r="AR481" s="350"/>
      <c r="AS481" s="350"/>
      <c r="AT481" s="350"/>
    </row>
    <row r="482" spans="37:46" x14ac:dyDescent="0.2">
      <c r="AK482" s="350"/>
      <c r="AM482" s="350"/>
      <c r="AN482" s="350"/>
      <c r="AO482" s="350"/>
      <c r="AP482" s="350"/>
      <c r="AQ482" s="350"/>
      <c r="AR482" s="350"/>
      <c r="AS482" s="350"/>
      <c r="AT482" s="350"/>
    </row>
    <row r="483" spans="37:46" x14ac:dyDescent="0.2">
      <c r="AK483" s="350"/>
      <c r="AM483" s="350"/>
      <c r="AN483" s="350"/>
      <c r="AO483" s="350"/>
      <c r="AP483" s="350"/>
      <c r="AQ483" s="350"/>
      <c r="AR483" s="350"/>
      <c r="AS483" s="350"/>
      <c r="AT483" s="350"/>
    </row>
    <row r="484" spans="37:46" x14ac:dyDescent="0.2">
      <c r="AK484" s="350"/>
      <c r="AM484" s="350"/>
      <c r="AN484" s="350"/>
      <c r="AO484" s="350"/>
      <c r="AP484" s="350"/>
      <c r="AQ484" s="350"/>
      <c r="AR484" s="350"/>
      <c r="AS484" s="350"/>
      <c r="AT484" s="350"/>
    </row>
    <row r="485" spans="37:46" x14ac:dyDescent="0.2">
      <c r="AK485" s="350"/>
      <c r="AM485" s="350"/>
      <c r="AN485" s="350"/>
      <c r="AO485" s="350"/>
      <c r="AP485" s="350"/>
      <c r="AQ485" s="350"/>
      <c r="AR485" s="350"/>
      <c r="AS485" s="350"/>
      <c r="AT485" s="350"/>
    </row>
    <row r="486" spans="37:46" x14ac:dyDescent="0.2">
      <c r="AK486" s="350"/>
      <c r="AM486" s="350"/>
      <c r="AN486" s="350"/>
      <c r="AO486" s="350"/>
      <c r="AP486" s="350"/>
      <c r="AQ486" s="350"/>
      <c r="AR486" s="350"/>
      <c r="AS486" s="350"/>
      <c r="AT486" s="350"/>
    </row>
    <row r="487" spans="37:46" x14ac:dyDescent="0.2">
      <c r="AK487" s="350"/>
      <c r="AM487" s="350"/>
      <c r="AN487" s="350"/>
      <c r="AO487" s="350"/>
      <c r="AP487" s="350"/>
      <c r="AQ487" s="350"/>
      <c r="AR487" s="350"/>
      <c r="AS487" s="350"/>
      <c r="AT487" s="350"/>
    </row>
    <row r="488" spans="37:46" x14ac:dyDescent="0.2">
      <c r="AK488" s="350"/>
      <c r="AM488" s="350"/>
      <c r="AN488" s="350"/>
      <c r="AO488" s="350"/>
      <c r="AP488" s="350"/>
      <c r="AQ488" s="350"/>
      <c r="AR488" s="350"/>
      <c r="AS488" s="350"/>
      <c r="AT488" s="350"/>
    </row>
    <row r="489" spans="37:46" x14ac:dyDescent="0.2">
      <c r="AK489" s="350"/>
      <c r="AM489" s="350"/>
      <c r="AN489" s="350"/>
      <c r="AO489" s="350"/>
      <c r="AP489" s="350"/>
      <c r="AQ489" s="350"/>
      <c r="AR489" s="350"/>
      <c r="AS489" s="350"/>
      <c r="AT489" s="350"/>
    </row>
    <row r="490" spans="37:46" x14ac:dyDescent="0.2">
      <c r="AK490" s="350"/>
      <c r="AM490" s="350"/>
      <c r="AN490" s="350"/>
      <c r="AO490" s="350"/>
      <c r="AP490" s="350"/>
      <c r="AQ490" s="350"/>
      <c r="AR490" s="350"/>
      <c r="AS490" s="350"/>
      <c r="AT490" s="350"/>
    </row>
    <row r="491" spans="37:46" x14ac:dyDescent="0.2">
      <c r="AK491" s="350"/>
      <c r="AM491" s="350"/>
      <c r="AN491" s="350"/>
      <c r="AO491" s="350"/>
      <c r="AP491" s="350"/>
      <c r="AQ491" s="350"/>
      <c r="AR491" s="350"/>
      <c r="AS491" s="350"/>
      <c r="AT491" s="350"/>
    </row>
    <row r="492" spans="37:46" x14ac:dyDescent="0.2">
      <c r="AK492" s="350"/>
      <c r="AM492" s="350"/>
      <c r="AN492" s="350"/>
      <c r="AO492" s="350"/>
      <c r="AP492" s="350"/>
      <c r="AQ492" s="350"/>
      <c r="AR492" s="350"/>
      <c r="AS492" s="350"/>
      <c r="AT492" s="350"/>
    </row>
    <row r="493" spans="37:46" x14ac:dyDescent="0.2">
      <c r="AK493" s="350"/>
      <c r="AM493" s="350"/>
      <c r="AN493" s="350"/>
      <c r="AO493" s="350"/>
      <c r="AP493" s="350"/>
      <c r="AQ493" s="350"/>
      <c r="AR493" s="350"/>
      <c r="AS493" s="350"/>
      <c r="AT493" s="350"/>
    </row>
    <row r="494" spans="37:46" x14ac:dyDescent="0.2">
      <c r="AK494" s="350"/>
      <c r="AM494" s="350"/>
      <c r="AN494" s="350"/>
      <c r="AO494" s="350"/>
      <c r="AP494" s="350"/>
      <c r="AQ494" s="350"/>
      <c r="AR494" s="350"/>
      <c r="AS494" s="350"/>
      <c r="AT494" s="350"/>
    </row>
    <row r="495" spans="37:46" x14ac:dyDescent="0.2">
      <c r="AK495" s="350"/>
      <c r="AM495" s="350"/>
      <c r="AN495" s="350"/>
      <c r="AO495" s="350"/>
      <c r="AP495" s="350"/>
      <c r="AQ495" s="350"/>
      <c r="AR495" s="350"/>
      <c r="AS495" s="350"/>
      <c r="AT495" s="350"/>
    </row>
    <row r="496" spans="37:46" x14ac:dyDescent="0.2">
      <c r="AK496" s="350"/>
      <c r="AM496" s="350"/>
      <c r="AN496" s="350"/>
      <c r="AO496" s="350"/>
      <c r="AP496" s="350"/>
      <c r="AQ496" s="350"/>
      <c r="AR496" s="350"/>
      <c r="AS496" s="350"/>
      <c r="AT496" s="350"/>
    </row>
    <row r="497" spans="37:46" x14ac:dyDescent="0.2">
      <c r="AK497" s="350"/>
      <c r="AM497" s="350"/>
      <c r="AN497" s="350"/>
      <c r="AO497" s="350"/>
      <c r="AP497" s="350"/>
      <c r="AQ497" s="350"/>
      <c r="AR497" s="350"/>
      <c r="AS497" s="350"/>
      <c r="AT497" s="350"/>
    </row>
    <row r="498" spans="37:46" x14ac:dyDescent="0.2">
      <c r="AK498" s="350"/>
      <c r="AM498" s="350"/>
      <c r="AN498" s="350"/>
      <c r="AO498" s="350"/>
      <c r="AP498" s="350"/>
      <c r="AQ498" s="350"/>
      <c r="AR498" s="350"/>
      <c r="AS498" s="350"/>
      <c r="AT498" s="350"/>
    </row>
    <row r="499" spans="37:46" x14ac:dyDescent="0.2">
      <c r="AK499" s="350"/>
      <c r="AM499" s="350"/>
      <c r="AN499" s="350"/>
      <c r="AO499" s="350"/>
      <c r="AP499" s="350"/>
      <c r="AQ499" s="350"/>
      <c r="AR499" s="350"/>
      <c r="AS499" s="350"/>
      <c r="AT499" s="350"/>
    </row>
    <row r="500" spans="37:46" x14ac:dyDescent="0.2">
      <c r="AK500" s="350"/>
      <c r="AM500" s="350"/>
      <c r="AN500" s="350"/>
      <c r="AO500" s="350"/>
      <c r="AP500" s="350"/>
      <c r="AQ500" s="350"/>
      <c r="AR500" s="350"/>
      <c r="AS500" s="350"/>
      <c r="AT500" s="350"/>
    </row>
    <row r="501" spans="37:46" x14ac:dyDescent="0.2">
      <c r="AK501" s="350"/>
      <c r="AM501" s="350"/>
      <c r="AN501" s="350"/>
      <c r="AO501" s="350"/>
      <c r="AP501" s="350"/>
      <c r="AQ501" s="350"/>
      <c r="AR501" s="350"/>
      <c r="AS501" s="350"/>
      <c r="AT501" s="350"/>
    </row>
    <row r="502" spans="37:46" x14ac:dyDescent="0.2">
      <c r="AK502" s="350"/>
      <c r="AM502" s="350"/>
      <c r="AN502" s="350"/>
      <c r="AO502" s="350"/>
      <c r="AP502" s="350"/>
      <c r="AQ502" s="350"/>
      <c r="AR502" s="350"/>
      <c r="AS502" s="350"/>
      <c r="AT502" s="350"/>
    </row>
    <row r="503" spans="37:46" x14ac:dyDescent="0.2">
      <c r="AK503" s="350"/>
      <c r="AM503" s="350"/>
      <c r="AN503" s="350"/>
      <c r="AO503" s="350"/>
      <c r="AP503" s="350"/>
      <c r="AQ503" s="350"/>
      <c r="AR503" s="350"/>
      <c r="AS503" s="350"/>
      <c r="AT503" s="350"/>
    </row>
    <row r="504" spans="37:46" x14ac:dyDescent="0.2">
      <c r="AK504" s="350"/>
      <c r="AM504" s="350"/>
      <c r="AN504" s="350"/>
      <c r="AO504" s="350"/>
      <c r="AP504" s="350"/>
      <c r="AQ504" s="350"/>
      <c r="AR504" s="350"/>
      <c r="AS504" s="350"/>
      <c r="AT504" s="350"/>
    </row>
    <row r="505" spans="37:46" x14ac:dyDescent="0.2">
      <c r="AK505" s="350"/>
      <c r="AM505" s="350"/>
      <c r="AN505" s="350"/>
      <c r="AO505" s="350"/>
      <c r="AP505" s="350"/>
      <c r="AQ505" s="350"/>
      <c r="AR505" s="350"/>
      <c r="AS505" s="350"/>
      <c r="AT505" s="350"/>
    </row>
    <row r="506" spans="37:46" x14ac:dyDescent="0.2">
      <c r="AK506" s="350"/>
      <c r="AM506" s="350"/>
      <c r="AN506" s="350"/>
      <c r="AO506" s="350"/>
      <c r="AP506" s="350"/>
      <c r="AQ506" s="350"/>
      <c r="AR506" s="350"/>
      <c r="AS506" s="350"/>
      <c r="AT506" s="350"/>
    </row>
    <row r="507" spans="37:46" x14ac:dyDescent="0.2">
      <c r="AK507" s="350"/>
      <c r="AM507" s="350"/>
      <c r="AN507" s="350"/>
      <c r="AO507" s="350"/>
      <c r="AP507" s="350"/>
      <c r="AQ507" s="350"/>
      <c r="AR507" s="350"/>
      <c r="AS507" s="350"/>
      <c r="AT507" s="350"/>
    </row>
    <row r="508" spans="37:46" x14ac:dyDescent="0.2">
      <c r="AK508" s="350"/>
      <c r="AM508" s="350"/>
      <c r="AN508" s="350"/>
      <c r="AO508" s="350"/>
      <c r="AP508" s="350"/>
      <c r="AQ508" s="350"/>
      <c r="AR508" s="350"/>
      <c r="AS508" s="350"/>
      <c r="AT508" s="350"/>
    </row>
    <row r="509" spans="37:46" x14ac:dyDescent="0.2">
      <c r="AK509" s="350"/>
      <c r="AM509" s="350"/>
      <c r="AN509" s="350"/>
      <c r="AO509" s="350"/>
      <c r="AP509" s="350"/>
      <c r="AQ509" s="350"/>
      <c r="AR509" s="350"/>
      <c r="AS509" s="350"/>
      <c r="AT509" s="350"/>
    </row>
    <row r="510" spans="37:46" x14ac:dyDescent="0.2">
      <c r="AK510" s="350"/>
      <c r="AM510" s="350"/>
      <c r="AN510" s="350"/>
      <c r="AO510" s="350"/>
      <c r="AP510" s="350"/>
      <c r="AQ510" s="350"/>
      <c r="AR510" s="350"/>
      <c r="AS510" s="350"/>
      <c r="AT510" s="350"/>
    </row>
    <row r="511" spans="37:46" x14ac:dyDescent="0.2">
      <c r="AK511" s="350"/>
      <c r="AM511" s="350"/>
      <c r="AN511" s="350"/>
      <c r="AO511" s="350"/>
      <c r="AP511" s="350"/>
      <c r="AQ511" s="350"/>
      <c r="AR511" s="350"/>
      <c r="AS511" s="350"/>
      <c r="AT511" s="350"/>
    </row>
    <row r="512" spans="37:46" x14ac:dyDescent="0.2">
      <c r="AK512" s="350"/>
      <c r="AM512" s="350"/>
      <c r="AN512" s="350"/>
      <c r="AO512" s="350"/>
      <c r="AP512" s="350"/>
      <c r="AQ512" s="350"/>
      <c r="AR512" s="350"/>
      <c r="AS512" s="350"/>
      <c r="AT512" s="350"/>
    </row>
    <row r="513" spans="37:46" x14ac:dyDescent="0.2">
      <c r="AK513" s="350"/>
      <c r="AM513" s="350"/>
      <c r="AN513" s="350"/>
      <c r="AO513" s="350"/>
      <c r="AP513" s="350"/>
      <c r="AQ513" s="350"/>
      <c r="AR513" s="350"/>
      <c r="AS513" s="350"/>
      <c r="AT513" s="350"/>
    </row>
    <row r="514" spans="37:46" x14ac:dyDescent="0.2">
      <c r="AK514" s="350"/>
      <c r="AM514" s="350"/>
      <c r="AN514" s="350"/>
      <c r="AO514" s="350"/>
      <c r="AP514" s="350"/>
      <c r="AQ514" s="350"/>
      <c r="AR514" s="350"/>
      <c r="AS514" s="350"/>
      <c r="AT514" s="350"/>
    </row>
    <row r="515" spans="37:46" x14ac:dyDescent="0.2">
      <c r="AK515" s="350"/>
      <c r="AM515" s="350"/>
      <c r="AN515" s="350"/>
      <c r="AO515" s="350"/>
      <c r="AP515" s="350"/>
      <c r="AQ515" s="350"/>
      <c r="AR515" s="350"/>
      <c r="AS515" s="350"/>
      <c r="AT515" s="350"/>
    </row>
    <row r="516" spans="37:46" x14ac:dyDescent="0.2">
      <c r="AK516" s="350"/>
      <c r="AM516" s="350"/>
      <c r="AN516" s="350"/>
      <c r="AO516" s="350"/>
      <c r="AP516" s="350"/>
      <c r="AQ516" s="350"/>
      <c r="AR516" s="350"/>
      <c r="AS516" s="350"/>
      <c r="AT516" s="350"/>
    </row>
    <row r="517" spans="37:46" x14ac:dyDescent="0.2">
      <c r="AK517" s="350"/>
      <c r="AM517" s="350"/>
      <c r="AN517" s="350"/>
      <c r="AO517" s="350"/>
      <c r="AP517" s="350"/>
      <c r="AQ517" s="350"/>
      <c r="AR517" s="350"/>
      <c r="AS517" s="350"/>
      <c r="AT517" s="350"/>
    </row>
    <row r="518" spans="37:46" x14ac:dyDescent="0.2">
      <c r="AK518" s="350"/>
      <c r="AM518" s="350"/>
      <c r="AN518" s="350"/>
      <c r="AO518" s="350"/>
      <c r="AP518" s="350"/>
      <c r="AQ518" s="350"/>
      <c r="AR518" s="350"/>
      <c r="AS518" s="350"/>
      <c r="AT518" s="350"/>
    </row>
    <row r="519" spans="37:46" x14ac:dyDescent="0.2">
      <c r="AK519" s="350"/>
      <c r="AM519" s="350"/>
      <c r="AN519" s="350"/>
      <c r="AO519" s="350"/>
      <c r="AP519" s="350"/>
      <c r="AQ519" s="350"/>
      <c r="AR519" s="350"/>
      <c r="AS519" s="350"/>
      <c r="AT519" s="350"/>
    </row>
    <row r="520" spans="37:46" x14ac:dyDescent="0.2">
      <c r="AK520" s="350"/>
      <c r="AM520" s="350"/>
      <c r="AN520" s="350"/>
      <c r="AO520" s="350"/>
      <c r="AP520" s="350"/>
      <c r="AQ520" s="350"/>
      <c r="AR520" s="350"/>
      <c r="AS520" s="350"/>
      <c r="AT520" s="350"/>
    </row>
    <row r="521" spans="37:46" x14ac:dyDescent="0.2">
      <c r="AK521" s="350"/>
      <c r="AM521" s="350"/>
      <c r="AN521" s="350"/>
      <c r="AO521" s="350"/>
      <c r="AP521" s="350"/>
      <c r="AQ521" s="350"/>
      <c r="AR521" s="350"/>
      <c r="AS521" s="350"/>
      <c r="AT521" s="350"/>
    </row>
    <row r="522" spans="37:46" x14ac:dyDescent="0.2">
      <c r="AK522" s="350"/>
      <c r="AM522" s="350"/>
      <c r="AN522" s="350"/>
      <c r="AO522" s="350"/>
      <c r="AP522" s="350"/>
      <c r="AQ522" s="350"/>
      <c r="AR522" s="350"/>
      <c r="AS522" s="350"/>
      <c r="AT522" s="350"/>
    </row>
    <row r="523" spans="37:46" x14ac:dyDescent="0.2">
      <c r="AK523" s="350"/>
      <c r="AM523" s="350"/>
      <c r="AN523" s="350"/>
      <c r="AO523" s="350"/>
      <c r="AP523" s="350"/>
      <c r="AQ523" s="350"/>
      <c r="AR523" s="350"/>
      <c r="AS523" s="350"/>
      <c r="AT523" s="350"/>
    </row>
    <row r="524" spans="37:46" x14ac:dyDescent="0.2">
      <c r="AK524" s="350"/>
      <c r="AM524" s="350"/>
      <c r="AN524" s="350"/>
      <c r="AO524" s="350"/>
      <c r="AP524" s="350"/>
      <c r="AQ524" s="350"/>
      <c r="AR524" s="350"/>
      <c r="AS524" s="350"/>
      <c r="AT524" s="350"/>
    </row>
    <row r="525" spans="37:46" x14ac:dyDescent="0.2">
      <c r="AK525" s="350"/>
      <c r="AM525" s="350"/>
      <c r="AN525" s="350"/>
      <c r="AO525" s="350"/>
      <c r="AP525" s="350"/>
      <c r="AQ525" s="350"/>
      <c r="AR525" s="350"/>
      <c r="AS525" s="350"/>
      <c r="AT525" s="350"/>
    </row>
    <row r="526" spans="37:46" x14ac:dyDescent="0.2">
      <c r="AK526" s="350"/>
      <c r="AM526" s="350"/>
      <c r="AN526" s="350"/>
      <c r="AO526" s="350"/>
      <c r="AP526" s="350"/>
      <c r="AQ526" s="350"/>
      <c r="AR526" s="350"/>
      <c r="AS526" s="350"/>
      <c r="AT526" s="350"/>
    </row>
    <row r="527" spans="37:46" x14ac:dyDescent="0.2">
      <c r="AK527" s="350"/>
      <c r="AM527" s="350"/>
      <c r="AN527" s="350"/>
      <c r="AO527" s="350"/>
      <c r="AP527" s="350"/>
      <c r="AQ527" s="350"/>
      <c r="AR527" s="350"/>
      <c r="AS527" s="350"/>
      <c r="AT527" s="350"/>
    </row>
    <row r="528" spans="37:46" x14ac:dyDescent="0.2">
      <c r="AK528" s="350"/>
      <c r="AM528" s="350"/>
      <c r="AN528" s="350"/>
      <c r="AO528" s="350"/>
      <c r="AP528" s="350"/>
      <c r="AQ528" s="350"/>
      <c r="AR528" s="350"/>
      <c r="AS528" s="350"/>
      <c r="AT528" s="350"/>
    </row>
    <row r="529" spans="37:46" x14ac:dyDescent="0.2">
      <c r="AK529" s="350"/>
      <c r="AM529" s="350"/>
      <c r="AN529" s="350"/>
      <c r="AO529" s="350"/>
      <c r="AP529" s="350"/>
      <c r="AQ529" s="350"/>
      <c r="AR529" s="350"/>
      <c r="AS529" s="350"/>
      <c r="AT529" s="350"/>
    </row>
    <row r="530" spans="37:46" x14ac:dyDescent="0.2">
      <c r="AK530" s="350"/>
      <c r="AM530" s="350"/>
      <c r="AN530" s="350"/>
      <c r="AO530" s="350"/>
      <c r="AP530" s="350"/>
      <c r="AQ530" s="350"/>
      <c r="AR530" s="350"/>
      <c r="AS530" s="350"/>
      <c r="AT530" s="350"/>
    </row>
    <row r="531" spans="37:46" x14ac:dyDescent="0.2">
      <c r="AK531" s="350"/>
      <c r="AM531" s="350"/>
      <c r="AN531" s="350"/>
      <c r="AO531" s="350"/>
      <c r="AP531" s="350"/>
      <c r="AQ531" s="350"/>
      <c r="AR531" s="350"/>
      <c r="AS531" s="350"/>
      <c r="AT531" s="350"/>
    </row>
    <row r="532" spans="37:46" x14ac:dyDescent="0.2">
      <c r="AK532" s="350"/>
      <c r="AM532" s="350"/>
      <c r="AN532" s="350"/>
      <c r="AO532" s="350"/>
      <c r="AP532" s="350"/>
      <c r="AQ532" s="350"/>
      <c r="AR532" s="350"/>
      <c r="AS532" s="350"/>
      <c r="AT532" s="350"/>
    </row>
    <row r="533" spans="37:46" x14ac:dyDescent="0.2">
      <c r="AK533" s="350"/>
      <c r="AM533" s="350"/>
      <c r="AN533" s="350"/>
      <c r="AO533" s="350"/>
      <c r="AP533" s="350"/>
      <c r="AQ533" s="350"/>
      <c r="AR533" s="350"/>
      <c r="AS533" s="350"/>
      <c r="AT533" s="350"/>
    </row>
    <row r="534" spans="37:46" x14ac:dyDescent="0.2">
      <c r="AK534" s="350"/>
      <c r="AM534" s="350"/>
      <c r="AN534" s="350"/>
      <c r="AO534" s="350"/>
      <c r="AP534" s="350"/>
      <c r="AQ534" s="350"/>
      <c r="AR534" s="350"/>
      <c r="AS534" s="350"/>
      <c r="AT534" s="350"/>
    </row>
    <row r="535" spans="37:46" x14ac:dyDescent="0.2">
      <c r="AK535" s="350"/>
      <c r="AM535" s="350"/>
      <c r="AN535" s="350"/>
      <c r="AO535" s="350"/>
      <c r="AP535" s="350"/>
      <c r="AQ535" s="350"/>
      <c r="AR535" s="350"/>
      <c r="AS535" s="350"/>
      <c r="AT535" s="350"/>
    </row>
    <row r="536" spans="37:46" x14ac:dyDescent="0.2">
      <c r="AK536" s="350"/>
      <c r="AM536" s="350"/>
      <c r="AN536" s="350"/>
      <c r="AO536" s="350"/>
      <c r="AP536" s="350"/>
      <c r="AQ536" s="350"/>
      <c r="AR536" s="350"/>
      <c r="AS536" s="350"/>
      <c r="AT536" s="350"/>
    </row>
    <row r="537" spans="37:46" x14ac:dyDescent="0.2">
      <c r="AK537" s="350"/>
      <c r="AM537" s="350"/>
      <c r="AN537" s="350"/>
      <c r="AO537" s="350"/>
      <c r="AP537" s="350"/>
      <c r="AQ537" s="350"/>
      <c r="AR537" s="350"/>
      <c r="AS537" s="350"/>
      <c r="AT537" s="350"/>
    </row>
    <row r="538" spans="37:46" x14ac:dyDescent="0.2">
      <c r="AK538" s="350"/>
      <c r="AM538" s="350"/>
      <c r="AN538" s="350"/>
      <c r="AO538" s="350"/>
      <c r="AP538" s="350"/>
      <c r="AQ538" s="350"/>
      <c r="AR538" s="350"/>
      <c r="AS538" s="350"/>
      <c r="AT538" s="350"/>
    </row>
    <row r="539" spans="37:46" x14ac:dyDescent="0.2">
      <c r="AK539" s="350"/>
      <c r="AM539" s="350"/>
      <c r="AN539" s="350"/>
      <c r="AO539" s="350"/>
      <c r="AP539" s="350"/>
      <c r="AQ539" s="350"/>
      <c r="AR539" s="350"/>
      <c r="AS539" s="350"/>
      <c r="AT539" s="350"/>
    </row>
    <row r="540" spans="37:46" x14ac:dyDescent="0.2">
      <c r="AK540" s="350"/>
      <c r="AM540" s="350"/>
      <c r="AN540" s="350"/>
      <c r="AO540" s="350"/>
      <c r="AP540" s="350"/>
      <c r="AQ540" s="350"/>
      <c r="AR540" s="350"/>
      <c r="AS540" s="350"/>
      <c r="AT540" s="350"/>
    </row>
    <row r="541" spans="37:46" x14ac:dyDescent="0.2">
      <c r="AK541" s="350"/>
      <c r="AM541" s="350"/>
      <c r="AN541" s="350"/>
      <c r="AO541" s="350"/>
      <c r="AP541" s="350"/>
      <c r="AQ541" s="350"/>
      <c r="AR541" s="350"/>
      <c r="AS541" s="350"/>
      <c r="AT541" s="350"/>
    </row>
    <row r="542" spans="37:46" x14ac:dyDescent="0.2">
      <c r="AK542" s="350"/>
      <c r="AM542" s="350"/>
      <c r="AN542" s="350"/>
      <c r="AO542" s="350"/>
      <c r="AP542" s="350"/>
      <c r="AQ542" s="350"/>
      <c r="AR542" s="350"/>
      <c r="AS542" s="350"/>
      <c r="AT542" s="350"/>
    </row>
    <row r="543" spans="37:46" x14ac:dyDescent="0.2">
      <c r="AK543" s="350"/>
      <c r="AM543" s="350"/>
      <c r="AN543" s="350"/>
      <c r="AO543" s="350"/>
      <c r="AP543" s="350"/>
      <c r="AQ543" s="350"/>
      <c r="AR543" s="350"/>
      <c r="AS543" s="350"/>
      <c r="AT543" s="350"/>
    </row>
    <row r="544" spans="37:46" x14ac:dyDescent="0.2">
      <c r="AK544" s="350"/>
      <c r="AM544" s="350"/>
      <c r="AN544" s="350"/>
      <c r="AO544" s="350"/>
      <c r="AP544" s="350"/>
      <c r="AQ544" s="350"/>
      <c r="AR544" s="350"/>
      <c r="AS544" s="350"/>
      <c r="AT544" s="350"/>
    </row>
    <row r="545" spans="37:46" x14ac:dyDescent="0.2">
      <c r="AK545" s="350"/>
      <c r="AM545" s="350"/>
      <c r="AN545" s="350"/>
      <c r="AO545" s="350"/>
      <c r="AP545" s="350"/>
      <c r="AQ545" s="350"/>
      <c r="AR545" s="350"/>
      <c r="AS545" s="350"/>
      <c r="AT545" s="350"/>
    </row>
    <row r="546" spans="37:46" x14ac:dyDescent="0.2">
      <c r="AK546" s="350"/>
      <c r="AM546" s="350"/>
      <c r="AN546" s="350"/>
      <c r="AO546" s="350"/>
      <c r="AP546" s="350"/>
      <c r="AQ546" s="350"/>
      <c r="AR546" s="350"/>
      <c r="AS546" s="350"/>
      <c r="AT546" s="350"/>
    </row>
    <row r="547" spans="37:46" x14ac:dyDescent="0.2">
      <c r="AK547" s="350"/>
      <c r="AM547" s="350"/>
      <c r="AN547" s="350"/>
      <c r="AO547" s="350"/>
      <c r="AP547" s="350"/>
      <c r="AQ547" s="350"/>
      <c r="AR547" s="350"/>
      <c r="AS547" s="350"/>
      <c r="AT547" s="350"/>
    </row>
    <row r="548" spans="37:46" x14ac:dyDescent="0.2">
      <c r="AK548" s="350"/>
      <c r="AM548" s="350"/>
      <c r="AN548" s="350"/>
      <c r="AO548" s="350"/>
      <c r="AP548" s="350"/>
      <c r="AQ548" s="350"/>
      <c r="AR548" s="350"/>
      <c r="AS548" s="350"/>
      <c r="AT548" s="350"/>
    </row>
    <row r="549" spans="37:46" x14ac:dyDescent="0.2">
      <c r="AK549" s="350"/>
      <c r="AM549" s="350"/>
      <c r="AN549" s="350"/>
      <c r="AO549" s="350"/>
      <c r="AP549" s="350"/>
      <c r="AQ549" s="350"/>
      <c r="AR549" s="350"/>
      <c r="AS549" s="350"/>
      <c r="AT549" s="350"/>
    </row>
    <row r="550" spans="37:46" x14ac:dyDescent="0.2">
      <c r="AK550" s="350"/>
      <c r="AM550" s="350"/>
      <c r="AN550" s="350"/>
      <c r="AO550" s="350"/>
      <c r="AP550" s="350"/>
      <c r="AQ550" s="350"/>
      <c r="AR550" s="350"/>
      <c r="AS550" s="350"/>
      <c r="AT550" s="350"/>
    </row>
    <row r="551" spans="37:46" x14ac:dyDescent="0.2">
      <c r="AK551" s="350"/>
      <c r="AM551" s="350"/>
      <c r="AN551" s="350"/>
      <c r="AO551" s="350"/>
      <c r="AP551" s="350"/>
      <c r="AQ551" s="350"/>
      <c r="AR551" s="350"/>
      <c r="AS551" s="350"/>
      <c r="AT551" s="350"/>
    </row>
    <row r="552" spans="37:46" x14ac:dyDescent="0.2">
      <c r="AK552" s="350"/>
      <c r="AM552" s="350"/>
      <c r="AN552" s="350"/>
      <c r="AO552" s="350"/>
      <c r="AP552" s="350"/>
      <c r="AQ552" s="350"/>
      <c r="AR552" s="350"/>
      <c r="AS552" s="350"/>
      <c r="AT552" s="350"/>
    </row>
    <row r="553" spans="37:46" x14ac:dyDescent="0.2">
      <c r="AK553" s="350"/>
      <c r="AM553" s="350"/>
      <c r="AN553" s="350"/>
      <c r="AO553" s="350"/>
      <c r="AP553" s="350"/>
      <c r="AQ553" s="350"/>
      <c r="AR553" s="350"/>
      <c r="AS553" s="350"/>
      <c r="AT553" s="350"/>
    </row>
    <row r="554" spans="37:46" x14ac:dyDescent="0.2">
      <c r="AK554" s="350"/>
      <c r="AM554" s="350"/>
      <c r="AN554" s="350"/>
      <c r="AO554" s="350"/>
      <c r="AP554" s="350"/>
      <c r="AQ554" s="350"/>
      <c r="AR554" s="350"/>
      <c r="AS554" s="350"/>
      <c r="AT554" s="350"/>
    </row>
    <row r="555" spans="37:46" x14ac:dyDescent="0.2">
      <c r="AK555" s="350"/>
      <c r="AM555" s="350"/>
      <c r="AN555" s="350"/>
      <c r="AO555" s="350"/>
      <c r="AP555" s="350"/>
      <c r="AQ555" s="350"/>
      <c r="AR555" s="350"/>
      <c r="AS555" s="350"/>
      <c r="AT555" s="350"/>
    </row>
    <row r="556" spans="37:46" x14ac:dyDescent="0.2">
      <c r="AK556" s="350"/>
      <c r="AM556" s="350"/>
      <c r="AN556" s="350"/>
      <c r="AO556" s="350"/>
      <c r="AP556" s="350"/>
      <c r="AQ556" s="350"/>
      <c r="AR556" s="350"/>
      <c r="AS556" s="350"/>
      <c r="AT556" s="350"/>
    </row>
    <row r="557" spans="37:46" x14ac:dyDescent="0.2">
      <c r="AK557" s="350"/>
      <c r="AM557" s="350"/>
      <c r="AN557" s="350"/>
      <c r="AO557" s="350"/>
      <c r="AP557" s="350"/>
      <c r="AQ557" s="350"/>
      <c r="AR557" s="350"/>
      <c r="AS557" s="350"/>
      <c r="AT557" s="350"/>
    </row>
    <row r="558" spans="37:46" x14ac:dyDescent="0.2">
      <c r="AK558" s="350"/>
      <c r="AM558" s="350"/>
      <c r="AN558" s="350"/>
      <c r="AO558" s="350"/>
      <c r="AP558" s="350"/>
      <c r="AQ558" s="350"/>
      <c r="AR558" s="350"/>
      <c r="AS558" s="350"/>
      <c r="AT558" s="350"/>
    </row>
    <row r="559" spans="37:46" x14ac:dyDescent="0.2">
      <c r="AK559" s="350"/>
      <c r="AM559" s="350"/>
      <c r="AN559" s="350"/>
      <c r="AO559" s="350"/>
      <c r="AP559" s="350"/>
      <c r="AQ559" s="350"/>
      <c r="AR559" s="350"/>
      <c r="AS559" s="350"/>
      <c r="AT559" s="350"/>
    </row>
    <row r="560" spans="37:46" x14ac:dyDescent="0.2">
      <c r="AK560" s="350"/>
      <c r="AM560" s="350"/>
      <c r="AN560" s="350"/>
      <c r="AO560" s="350"/>
      <c r="AP560" s="350"/>
      <c r="AQ560" s="350"/>
      <c r="AR560" s="350"/>
      <c r="AS560" s="350"/>
      <c r="AT560" s="350"/>
    </row>
    <row r="561" spans="37:46" x14ac:dyDescent="0.2">
      <c r="AK561" s="350"/>
      <c r="AM561" s="350"/>
      <c r="AN561" s="350"/>
      <c r="AO561" s="350"/>
      <c r="AP561" s="350"/>
      <c r="AQ561" s="350"/>
      <c r="AR561" s="350"/>
      <c r="AS561" s="350"/>
      <c r="AT561" s="350"/>
    </row>
    <row r="562" spans="37:46" x14ac:dyDescent="0.2">
      <c r="AK562" s="350"/>
      <c r="AM562" s="350"/>
      <c r="AN562" s="350"/>
      <c r="AO562" s="350"/>
      <c r="AP562" s="350"/>
      <c r="AQ562" s="350"/>
      <c r="AR562" s="350"/>
      <c r="AS562" s="350"/>
      <c r="AT562" s="350"/>
    </row>
    <row r="563" spans="37:46" x14ac:dyDescent="0.2">
      <c r="AK563" s="350"/>
      <c r="AM563" s="350"/>
      <c r="AN563" s="350"/>
      <c r="AO563" s="350"/>
      <c r="AP563" s="350"/>
      <c r="AQ563" s="350"/>
      <c r="AR563" s="350"/>
      <c r="AS563" s="350"/>
      <c r="AT563" s="350"/>
    </row>
    <row r="564" spans="37:46" x14ac:dyDescent="0.2">
      <c r="AK564" s="350"/>
      <c r="AM564" s="350"/>
      <c r="AN564" s="350"/>
      <c r="AO564" s="350"/>
      <c r="AP564" s="350"/>
      <c r="AQ564" s="350"/>
      <c r="AR564" s="350"/>
      <c r="AS564" s="350"/>
      <c r="AT564" s="350"/>
    </row>
    <row r="565" spans="37:46" x14ac:dyDescent="0.2">
      <c r="AK565" s="350"/>
      <c r="AM565" s="350"/>
      <c r="AN565" s="350"/>
      <c r="AO565" s="350"/>
      <c r="AP565" s="350"/>
      <c r="AQ565" s="350"/>
      <c r="AR565" s="350"/>
      <c r="AS565" s="350"/>
      <c r="AT565" s="350"/>
    </row>
    <row r="566" spans="37:46" x14ac:dyDescent="0.2">
      <c r="AK566" s="350"/>
      <c r="AM566" s="350"/>
      <c r="AN566" s="350"/>
      <c r="AO566" s="350"/>
      <c r="AP566" s="350"/>
      <c r="AQ566" s="350"/>
      <c r="AR566" s="350"/>
      <c r="AS566" s="350"/>
      <c r="AT566" s="350"/>
    </row>
    <row r="567" spans="37:46" x14ac:dyDescent="0.2">
      <c r="AK567" s="350"/>
      <c r="AM567" s="350"/>
      <c r="AN567" s="350"/>
      <c r="AO567" s="350"/>
      <c r="AP567" s="350"/>
      <c r="AQ567" s="350"/>
      <c r="AR567" s="350"/>
      <c r="AS567" s="350"/>
      <c r="AT567" s="350"/>
    </row>
    <row r="568" spans="37:46" x14ac:dyDescent="0.2">
      <c r="AK568" s="350"/>
      <c r="AM568" s="350"/>
      <c r="AN568" s="350"/>
      <c r="AO568" s="350"/>
      <c r="AP568" s="350"/>
      <c r="AQ568" s="350"/>
      <c r="AR568" s="350"/>
      <c r="AS568" s="350"/>
      <c r="AT568" s="350"/>
    </row>
    <row r="569" spans="37:46" x14ac:dyDescent="0.2">
      <c r="AK569" s="350"/>
      <c r="AM569" s="350"/>
      <c r="AN569" s="350"/>
      <c r="AO569" s="350"/>
      <c r="AP569" s="350"/>
      <c r="AQ569" s="350"/>
      <c r="AR569" s="350"/>
      <c r="AS569" s="350"/>
      <c r="AT569" s="350"/>
    </row>
    <row r="570" spans="37:46" x14ac:dyDescent="0.2">
      <c r="AK570" s="350"/>
      <c r="AM570" s="350"/>
      <c r="AN570" s="350"/>
      <c r="AO570" s="350"/>
      <c r="AP570" s="350"/>
      <c r="AQ570" s="350"/>
      <c r="AR570" s="350"/>
      <c r="AS570" s="350"/>
      <c r="AT570" s="350"/>
    </row>
    <row r="571" spans="37:46" x14ac:dyDescent="0.2">
      <c r="AK571" s="350"/>
      <c r="AM571" s="350"/>
      <c r="AN571" s="350"/>
      <c r="AO571" s="350"/>
      <c r="AP571" s="350"/>
      <c r="AQ571" s="350"/>
      <c r="AR571" s="350"/>
      <c r="AS571" s="350"/>
      <c r="AT571" s="350"/>
    </row>
    <row r="572" spans="37:46" x14ac:dyDescent="0.2">
      <c r="AK572" s="350"/>
      <c r="AM572" s="350"/>
      <c r="AN572" s="350"/>
      <c r="AO572" s="350"/>
      <c r="AP572" s="350"/>
      <c r="AQ572" s="350"/>
      <c r="AR572" s="350"/>
      <c r="AS572" s="350"/>
      <c r="AT572" s="350"/>
    </row>
    <row r="573" spans="37:46" x14ac:dyDescent="0.2">
      <c r="AK573" s="350"/>
      <c r="AM573" s="350"/>
      <c r="AN573" s="350"/>
      <c r="AO573" s="350"/>
      <c r="AP573" s="350"/>
      <c r="AQ573" s="350"/>
      <c r="AR573" s="350"/>
      <c r="AS573" s="350"/>
      <c r="AT573" s="350"/>
    </row>
    <row r="574" spans="37:46" x14ac:dyDescent="0.2">
      <c r="AK574" s="350"/>
      <c r="AM574" s="350"/>
      <c r="AN574" s="350"/>
      <c r="AO574" s="350"/>
      <c r="AP574" s="350"/>
      <c r="AQ574" s="350"/>
      <c r="AR574" s="350"/>
      <c r="AS574" s="350"/>
      <c r="AT574" s="350"/>
    </row>
    <row r="575" spans="37:46" x14ac:dyDescent="0.2">
      <c r="AK575" s="350"/>
      <c r="AM575" s="350"/>
      <c r="AN575" s="350"/>
      <c r="AO575" s="350"/>
      <c r="AP575" s="350"/>
      <c r="AQ575" s="350"/>
      <c r="AR575" s="350"/>
      <c r="AS575" s="350"/>
      <c r="AT575" s="350"/>
    </row>
    <row r="576" spans="37:46" x14ac:dyDescent="0.2">
      <c r="AK576" s="350"/>
      <c r="AM576" s="350"/>
      <c r="AN576" s="350"/>
      <c r="AO576" s="350"/>
      <c r="AP576" s="350"/>
      <c r="AQ576" s="350"/>
      <c r="AR576" s="350"/>
      <c r="AS576" s="350"/>
      <c r="AT576" s="350"/>
    </row>
    <row r="577" spans="37:46" x14ac:dyDescent="0.2">
      <c r="AK577" s="350"/>
      <c r="AM577" s="350"/>
      <c r="AN577" s="350"/>
      <c r="AO577" s="350"/>
      <c r="AP577" s="350"/>
      <c r="AQ577" s="350"/>
      <c r="AR577" s="350"/>
      <c r="AS577" s="350"/>
      <c r="AT577" s="350"/>
    </row>
    <row r="578" spans="37:46" x14ac:dyDescent="0.2">
      <c r="AK578" s="350"/>
      <c r="AM578" s="350"/>
      <c r="AN578" s="350"/>
      <c r="AO578" s="350"/>
      <c r="AP578" s="350"/>
      <c r="AQ578" s="350"/>
      <c r="AR578" s="350"/>
      <c r="AS578" s="350"/>
      <c r="AT578" s="350"/>
    </row>
    <row r="579" spans="37:46" x14ac:dyDescent="0.2">
      <c r="AK579" s="350"/>
      <c r="AM579" s="350"/>
      <c r="AN579" s="350"/>
      <c r="AO579" s="350"/>
      <c r="AP579" s="350"/>
      <c r="AQ579" s="350"/>
      <c r="AR579" s="350"/>
      <c r="AS579" s="350"/>
      <c r="AT579" s="350"/>
    </row>
    <row r="580" spans="37:46" x14ac:dyDescent="0.2">
      <c r="AK580" s="350"/>
      <c r="AM580" s="350"/>
      <c r="AN580" s="350"/>
      <c r="AO580" s="350"/>
      <c r="AP580" s="350"/>
      <c r="AQ580" s="350"/>
      <c r="AR580" s="350"/>
      <c r="AS580" s="350"/>
      <c r="AT580" s="350"/>
    </row>
    <row r="581" spans="37:46" x14ac:dyDescent="0.2">
      <c r="AK581" s="350"/>
      <c r="AM581" s="350"/>
      <c r="AN581" s="350"/>
      <c r="AO581" s="350"/>
      <c r="AP581" s="350"/>
      <c r="AQ581" s="350"/>
      <c r="AR581" s="350"/>
      <c r="AS581" s="350"/>
      <c r="AT581" s="350"/>
    </row>
    <row r="582" spans="37:46" x14ac:dyDescent="0.2">
      <c r="AK582" s="350"/>
      <c r="AM582" s="350"/>
      <c r="AN582" s="350"/>
      <c r="AO582" s="350"/>
      <c r="AP582" s="350"/>
      <c r="AQ582" s="350"/>
      <c r="AR582" s="350"/>
      <c r="AS582" s="350"/>
      <c r="AT582" s="350"/>
    </row>
    <row r="583" spans="37:46" x14ac:dyDescent="0.2">
      <c r="AK583" s="350"/>
      <c r="AM583" s="350"/>
      <c r="AN583" s="350"/>
      <c r="AO583" s="350"/>
      <c r="AP583" s="350"/>
      <c r="AQ583" s="350"/>
      <c r="AR583" s="350"/>
      <c r="AS583" s="350"/>
      <c r="AT583" s="350"/>
    </row>
    <row r="584" spans="37:46" x14ac:dyDescent="0.2">
      <c r="AK584" s="350"/>
      <c r="AM584" s="350"/>
      <c r="AN584" s="350"/>
      <c r="AO584" s="350"/>
      <c r="AP584" s="350"/>
      <c r="AQ584" s="350"/>
      <c r="AR584" s="350"/>
      <c r="AS584" s="350"/>
      <c r="AT584" s="350"/>
    </row>
    <row r="585" spans="37:46" x14ac:dyDescent="0.2">
      <c r="AK585" s="350"/>
      <c r="AM585" s="350"/>
      <c r="AN585" s="350"/>
      <c r="AO585" s="350"/>
      <c r="AP585" s="350"/>
      <c r="AQ585" s="350"/>
      <c r="AR585" s="350"/>
      <c r="AS585" s="350"/>
      <c r="AT585" s="350"/>
    </row>
    <row r="586" spans="37:46" x14ac:dyDescent="0.2">
      <c r="AK586" s="350"/>
      <c r="AM586" s="350"/>
      <c r="AN586" s="350"/>
      <c r="AO586" s="350"/>
      <c r="AP586" s="350"/>
      <c r="AQ586" s="350"/>
      <c r="AR586" s="350"/>
      <c r="AS586" s="350"/>
      <c r="AT586" s="350"/>
    </row>
    <row r="587" spans="37:46" x14ac:dyDescent="0.2">
      <c r="AK587" s="350"/>
      <c r="AM587" s="350"/>
      <c r="AN587" s="350"/>
      <c r="AO587" s="350"/>
      <c r="AP587" s="350"/>
      <c r="AQ587" s="350"/>
      <c r="AR587" s="350"/>
      <c r="AS587" s="350"/>
      <c r="AT587" s="350"/>
    </row>
    <row r="588" spans="37:46" x14ac:dyDescent="0.2">
      <c r="AK588" s="350"/>
      <c r="AM588" s="350"/>
      <c r="AN588" s="350"/>
      <c r="AO588" s="350"/>
      <c r="AP588" s="350"/>
      <c r="AQ588" s="350"/>
      <c r="AR588" s="350"/>
      <c r="AS588" s="350"/>
      <c r="AT588" s="350"/>
    </row>
    <row r="589" spans="37:46" x14ac:dyDescent="0.2">
      <c r="AK589" s="350"/>
      <c r="AM589" s="350"/>
      <c r="AN589" s="350"/>
      <c r="AO589" s="350"/>
      <c r="AP589" s="350"/>
      <c r="AQ589" s="350"/>
      <c r="AR589" s="350"/>
      <c r="AS589" s="350"/>
      <c r="AT589" s="350"/>
    </row>
    <row r="590" spans="37:46" x14ac:dyDescent="0.2">
      <c r="AK590" s="350"/>
      <c r="AM590" s="350"/>
      <c r="AN590" s="350"/>
      <c r="AO590" s="350"/>
      <c r="AP590" s="350"/>
      <c r="AQ590" s="350"/>
      <c r="AR590" s="350"/>
      <c r="AS590" s="350"/>
      <c r="AT590" s="350"/>
    </row>
    <row r="591" spans="37:46" x14ac:dyDescent="0.2">
      <c r="AK591" s="350"/>
      <c r="AM591" s="350"/>
      <c r="AN591" s="350"/>
      <c r="AO591" s="350"/>
      <c r="AP591" s="350"/>
      <c r="AQ591" s="350"/>
      <c r="AR591" s="350"/>
      <c r="AS591" s="350"/>
      <c r="AT591" s="350"/>
    </row>
    <row r="592" spans="37:46" x14ac:dyDescent="0.2">
      <c r="AK592" s="350"/>
      <c r="AM592" s="350"/>
      <c r="AN592" s="350"/>
      <c r="AO592" s="350"/>
      <c r="AP592" s="350"/>
      <c r="AQ592" s="350"/>
      <c r="AR592" s="350"/>
      <c r="AS592" s="350"/>
      <c r="AT592" s="350"/>
    </row>
    <row r="593" spans="37:46" x14ac:dyDescent="0.2">
      <c r="AK593" s="350"/>
      <c r="AM593" s="350"/>
      <c r="AN593" s="350"/>
      <c r="AO593" s="350"/>
      <c r="AP593" s="350"/>
      <c r="AQ593" s="350"/>
      <c r="AR593" s="350"/>
      <c r="AS593" s="350"/>
      <c r="AT593" s="350"/>
    </row>
    <row r="594" spans="37:46" x14ac:dyDescent="0.2">
      <c r="AK594" s="350"/>
      <c r="AM594" s="350"/>
      <c r="AN594" s="350"/>
      <c r="AO594" s="350"/>
      <c r="AP594" s="350"/>
      <c r="AQ594" s="350"/>
      <c r="AR594" s="350"/>
      <c r="AS594" s="350"/>
      <c r="AT594" s="350"/>
    </row>
    <row r="595" spans="37:46" x14ac:dyDescent="0.2">
      <c r="AK595" s="350"/>
      <c r="AM595" s="350"/>
      <c r="AN595" s="350"/>
      <c r="AO595" s="350"/>
      <c r="AP595" s="350"/>
      <c r="AQ595" s="350"/>
      <c r="AR595" s="350"/>
      <c r="AS595" s="350"/>
      <c r="AT595" s="350"/>
    </row>
    <row r="596" spans="37:46" x14ac:dyDescent="0.2">
      <c r="AK596" s="350"/>
      <c r="AM596" s="350"/>
      <c r="AN596" s="350"/>
      <c r="AO596" s="350"/>
      <c r="AP596" s="350"/>
      <c r="AQ596" s="350"/>
      <c r="AR596" s="350"/>
      <c r="AS596" s="350"/>
      <c r="AT596" s="350"/>
    </row>
    <row r="597" spans="37:46" x14ac:dyDescent="0.2">
      <c r="AK597" s="350"/>
      <c r="AM597" s="350"/>
      <c r="AN597" s="350"/>
      <c r="AO597" s="350"/>
      <c r="AP597" s="350"/>
      <c r="AQ597" s="350"/>
      <c r="AR597" s="350"/>
      <c r="AS597" s="350"/>
      <c r="AT597" s="350"/>
    </row>
    <row r="598" spans="37:46" x14ac:dyDescent="0.2">
      <c r="AK598" s="350"/>
      <c r="AM598" s="350"/>
      <c r="AN598" s="350"/>
      <c r="AO598" s="350"/>
      <c r="AP598" s="350"/>
      <c r="AQ598" s="350"/>
      <c r="AR598" s="350"/>
      <c r="AS598" s="350"/>
      <c r="AT598" s="350"/>
    </row>
    <row r="599" spans="37:46" x14ac:dyDescent="0.2">
      <c r="AK599" s="350"/>
      <c r="AM599" s="350"/>
      <c r="AN599" s="350"/>
      <c r="AO599" s="350"/>
      <c r="AP599" s="350"/>
      <c r="AQ599" s="350"/>
      <c r="AR599" s="350"/>
      <c r="AS599" s="350"/>
      <c r="AT599" s="350"/>
    </row>
    <row r="600" spans="37:46" x14ac:dyDescent="0.2">
      <c r="AK600" s="350"/>
      <c r="AM600" s="350"/>
      <c r="AN600" s="350"/>
      <c r="AO600" s="350"/>
      <c r="AP600" s="350"/>
      <c r="AQ600" s="350"/>
      <c r="AR600" s="350"/>
      <c r="AS600" s="350"/>
      <c r="AT600" s="350"/>
    </row>
    <row r="601" spans="37:46" x14ac:dyDescent="0.2">
      <c r="AK601" s="350"/>
      <c r="AM601" s="350"/>
      <c r="AN601" s="350"/>
      <c r="AO601" s="350"/>
      <c r="AP601" s="350"/>
      <c r="AQ601" s="350"/>
      <c r="AR601" s="350"/>
      <c r="AS601" s="350"/>
      <c r="AT601" s="350"/>
    </row>
    <row r="602" spans="37:46" x14ac:dyDescent="0.2">
      <c r="AK602" s="350"/>
      <c r="AM602" s="350"/>
      <c r="AN602" s="350"/>
      <c r="AO602" s="350"/>
      <c r="AP602" s="350"/>
      <c r="AQ602" s="350"/>
      <c r="AR602" s="350"/>
      <c r="AS602" s="350"/>
      <c r="AT602" s="350"/>
    </row>
    <row r="603" spans="37:46" x14ac:dyDescent="0.2">
      <c r="AK603" s="350"/>
      <c r="AM603" s="350"/>
      <c r="AN603" s="350"/>
      <c r="AO603" s="350"/>
      <c r="AP603" s="350"/>
      <c r="AQ603" s="350"/>
      <c r="AR603" s="350"/>
      <c r="AS603" s="350"/>
      <c r="AT603" s="350"/>
    </row>
    <row r="604" spans="37:46" x14ac:dyDescent="0.2">
      <c r="AK604" s="350"/>
      <c r="AM604" s="350"/>
      <c r="AN604" s="350"/>
      <c r="AO604" s="350"/>
      <c r="AP604" s="350"/>
      <c r="AQ604" s="350"/>
      <c r="AR604" s="350"/>
      <c r="AS604" s="350"/>
      <c r="AT604" s="350"/>
    </row>
    <row r="605" spans="37:46" x14ac:dyDescent="0.2">
      <c r="AK605" s="350"/>
      <c r="AM605" s="350"/>
      <c r="AN605" s="350"/>
      <c r="AO605" s="350"/>
      <c r="AP605" s="350"/>
      <c r="AQ605" s="350"/>
      <c r="AR605" s="350"/>
      <c r="AS605" s="350"/>
      <c r="AT605" s="350"/>
    </row>
    <row r="606" spans="37:46" x14ac:dyDescent="0.2">
      <c r="AK606" s="350"/>
      <c r="AM606" s="350"/>
      <c r="AN606" s="350"/>
      <c r="AO606" s="350"/>
      <c r="AP606" s="350"/>
      <c r="AQ606" s="350"/>
      <c r="AR606" s="350"/>
      <c r="AS606" s="350"/>
      <c r="AT606" s="350"/>
    </row>
    <row r="607" spans="37:46" x14ac:dyDescent="0.2">
      <c r="AK607" s="350"/>
      <c r="AM607" s="350"/>
      <c r="AN607" s="350"/>
      <c r="AO607" s="350"/>
      <c r="AP607" s="350"/>
      <c r="AQ607" s="350"/>
      <c r="AR607" s="350"/>
      <c r="AS607" s="350"/>
      <c r="AT607" s="350"/>
    </row>
    <row r="608" spans="37:46" x14ac:dyDescent="0.2">
      <c r="AK608" s="350"/>
      <c r="AM608" s="350"/>
      <c r="AN608" s="350"/>
      <c r="AO608" s="350"/>
      <c r="AP608" s="350"/>
      <c r="AQ608" s="350"/>
      <c r="AR608" s="350"/>
      <c r="AS608" s="350"/>
      <c r="AT608" s="350"/>
    </row>
    <row r="609" spans="37:46" x14ac:dyDescent="0.2">
      <c r="AK609" s="350"/>
      <c r="AM609" s="350"/>
      <c r="AN609" s="350"/>
      <c r="AO609" s="350"/>
      <c r="AP609" s="350"/>
      <c r="AQ609" s="350"/>
      <c r="AR609" s="350"/>
      <c r="AS609" s="350"/>
      <c r="AT609" s="350"/>
    </row>
    <row r="610" spans="37:46" x14ac:dyDescent="0.2">
      <c r="AK610" s="350"/>
      <c r="AM610" s="350"/>
      <c r="AN610" s="350"/>
      <c r="AO610" s="350"/>
      <c r="AP610" s="350"/>
      <c r="AQ610" s="350"/>
      <c r="AR610" s="350"/>
      <c r="AS610" s="350"/>
      <c r="AT610" s="350"/>
    </row>
    <row r="611" spans="37:46" x14ac:dyDescent="0.2">
      <c r="AK611" s="350"/>
      <c r="AM611" s="350"/>
      <c r="AN611" s="350"/>
      <c r="AO611" s="350"/>
      <c r="AP611" s="350"/>
      <c r="AQ611" s="350"/>
      <c r="AR611" s="350"/>
      <c r="AS611" s="350"/>
      <c r="AT611" s="350"/>
    </row>
    <row r="612" spans="37:46" x14ac:dyDescent="0.2">
      <c r="AK612" s="350"/>
      <c r="AM612" s="350"/>
      <c r="AN612" s="350"/>
      <c r="AO612" s="350"/>
      <c r="AP612" s="350"/>
      <c r="AQ612" s="350"/>
      <c r="AR612" s="350"/>
      <c r="AS612" s="350"/>
      <c r="AT612" s="350"/>
    </row>
    <row r="613" spans="37:46" x14ac:dyDescent="0.2">
      <c r="AK613" s="350"/>
      <c r="AM613" s="350"/>
      <c r="AN613" s="350"/>
      <c r="AO613" s="350"/>
      <c r="AP613" s="350"/>
      <c r="AQ613" s="350"/>
      <c r="AR613" s="350"/>
      <c r="AS613" s="350"/>
      <c r="AT613" s="350"/>
    </row>
    <row r="614" spans="37:46" x14ac:dyDescent="0.2">
      <c r="AK614" s="350"/>
      <c r="AM614" s="350"/>
      <c r="AN614" s="350"/>
      <c r="AO614" s="350"/>
      <c r="AP614" s="350"/>
      <c r="AQ614" s="350"/>
      <c r="AR614" s="350"/>
      <c r="AS614" s="350"/>
      <c r="AT614" s="350"/>
    </row>
    <row r="615" spans="37:46" x14ac:dyDescent="0.2">
      <c r="AK615" s="350"/>
      <c r="AM615" s="350"/>
      <c r="AN615" s="350"/>
      <c r="AO615" s="350"/>
      <c r="AP615" s="350"/>
      <c r="AQ615" s="350"/>
      <c r="AR615" s="350"/>
      <c r="AS615" s="350"/>
      <c r="AT615" s="350"/>
    </row>
    <row r="616" spans="37:46" x14ac:dyDescent="0.2">
      <c r="AK616" s="350"/>
      <c r="AM616" s="350"/>
      <c r="AN616" s="350"/>
      <c r="AO616" s="350"/>
      <c r="AP616" s="350"/>
      <c r="AQ616" s="350"/>
      <c r="AR616" s="350"/>
      <c r="AS616" s="350"/>
      <c r="AT616" s="350"/>
    </row>
    <row r="617" spans="37:46" x14ac:dyDescent="0.2">
      <c r="AK617" s="350"/>
      <c r="AM617" s="350"/>
      <c r="AN617" s="350"/>
      <c r="AO617" s="350"/>
      <c r="AP617" s="350"/>
      <c r="AQ617" s="350"/>
      <c r="AR617" s="350"/>
      <c r="AS617" s="350"/>
      <c r="AT617" s="350"/>
    </row>
    <row r="618" spans="37:46" x14ac:dyDescent="0.2">
      <c r="AK618" s="350"/>
      <c r="AM618" s="350"/>
      <c r="AN618" s="350"/>
      <c r="AO618" s="350"/>
      <c r="AP618" s="350"/>
      <c r="AQ618" s="350"/>
      <c r="AR618" s="350"/>
      <c r="AS618" s="350"/>
      <c r="AT618" s="350"/>
    </row>
    <row r="619" spans="37:46" x14ac:dyDescent="0.2">
      <c r="AK619" s="350"/>
      <c r="AM619" s="350"/>
      <c r="AN619" s="350"/>
      <c r="AO619" s="350"/>
      <c r="AP619" s="350"/>
      <c r="AQ619" s="350"/>
      <c r="AR619" s="350"/>
      <c r="AS619" s="350"/>
      <c r="AT619" s="350"/>
    </row>
    <row r="620" spans="37:46" x14ac:dyDescent="0.2">
      <c r="AK620" s="350"/>
      <c r="AM620" s="350"/>
      <c r="AN620" s="350"/>
      <c r="AO620" s="350"/>
      <c r="AP620" s="350"/>
      <c r="AQ620" s="350"/>
      <c r="AR620" s="350"/>
      <c r="AS620" s="350"/>
      <c r="AT620" s="350"/>
    </row>
    <row r="621" spans="37:46" x14ac:dyDescent="0.2">
      <c r="AK621" s="350"/>
      <c r="AM621" s="350"/>
      <c r="AN621" s="350"/>
      <c r="AO621" s="350"/>
      <c r="AP621" s="350"/>
      <c r="AQ621" s="350"/>
      <c r="AR621" s="350"/>
      <c r="AS621" s="350"/>
      <c r="AT621" s="350"/>
    </row>
    <row r="622" spans="37:46" x14ac:dyDescent="0.2">
      <c r="AK622" s="350"/>
      <c r="AM622" s="350"/>
      <c r="AN622" s="350"/>
      <c r="AO622" s="350"/>
      <c r="AP622" s="350"/>
      <c r="AQ622" s="350"/>
      <c r="AR622" s="350"/>
      <c r="AS622" s="350"/>
      <c r="AT622" s="350"/>
    </row>
    <row r="623" spans="37:46" x14ac:dyDescent="0.2">
      <c r="AK623" s="350"/>
      <c r="AM623" s="350"/>
      <c r="AN623" s="350"/>
      <c r="AO623" s="350"/>
      <c r="AP623" s="350"/>
      <c r="AQ623" s="350"/>
      <c r="AR623" s="350"/>
      <c r="AS623" s="350"/>
      <c r="AT623" s="350"/>
    </row>
    <row r="624" spans="37:46" x14ac:dyDescent="0.2">
      <c r="AK624" s="350"/>
      <c r="AM624" s="350"/>
      <c r="AN624" s="350"/>
      <c r="AO624" s="350"/>
      <c r="AP624" s="350"/>
      <c r="AQ624" s="350"/>
      <c r="AR624" s="350"/>
      <c r="AS624" s="350"/>
      <c r="AT624" s="350"/>
    </row>
    <row r="625" spans="37:46" x14ac:dyDescent="0.2">
      <c r="AK625" s="350"/>
      <c r="AM625" s="350"/>
      <c r="AN625" s="350"/>
      <c r="AO625" s="350"/>
      <c r="AP625" s="350"/>
      <c r="AQ625" s="350"/>
      <c r="AR625" s="350"/>
      <c r="AS625" s="350"/>
      <c r="AT625" s="350"/>
    </row>
    <row r="626" spans="37:46" x14ac:dyDescent="0.2">
      <c r="AK626" s="350"/>
      <c r="AM626" s="350"/>
      <c r="AN626" s="350"/>
      <c r="AO626" s="350"/>
      <c r="AP626" s="350"/>
      <c r="AQ626" s="350"/>
      <c r="AR626" s="350"/>
      <c r="AS626" s="350"/>
      <c r="AT626" s="350"/>
    </row>
    <row r="627" spans="37:46" x14ac:dyDescent="0.2">
      <c r="AK627" s="350"/>
      <c r="AM627" s="350"/>
      <c r="AN627" s="350"/>
      <c r="AO627" s="350"/>
      <c r="AP627" s="350"/>
      <c r="AQ627" s="350"/>
      <c r="AR627" s="350"/>
      <c r="AS627" s="350"/>
      <c r="AT627" s="350"/>
    </row>
    <row r="628" spans="37:46" x14ac:dyDescent="0.2">
      <c r="AK628" s="350"/>
      <c r="AM628" s="350"/>
      <c r="AN628" s="350"/>
      <c r="AO628" s="350"/>
      <c r="AP628" s="350"/>
      <c r="AQ628" s="350"/>
      <c r="AR628" s="350"/>
      <c r="AS628" s="350"/>
      <c r="AT628" s="350"/>
    </row>
    <row r="629" spans="37:46" x14ac:dyDescent="0.2">
      <c r="AK629" s="350"/>
      <c r="AM629" s="350"/>
      <c r="AN629" s="350"/>
      <c r="AO629" s="350"/>
      <c r="AP629" s="350"/>
      <c r="AQ629" s="350"/>
      <c r="AR629" s="350"/>
      <c r="AS629" s="350"/>
      <c r="AT629" s="350"/>
    </row>
    <row r="630" spans="37:46" x14ac:dyDescent="0.2">
      <c r="AK630" s="350"/>
      <c r="AM630" s="350"/>
      <c r="AN630" s="350"/>
      <c r="AO630" s="350"/>
      <c r="AP630" s="350"/>
      <c r="AQ630" s="350"/>
      <c r="AR630" s="350"/>
      <c r="AS630" s="350"/>
      <c r="AT630" s="350"/>
    </row>
    <row r="631" spans="37:46" x14ac:dyDescent="0.2">
      <c r="AK631" s="350"/>
      <c r="AM631" s="350"/>
      <c r="AN631" s="350"/>
      <c r="AO631" s="350"/>
      <c r="AP631" s="350"/>
      <c r="AQ631" s="350"/>
      <c r="AR631" s="350"/>
      <c r="AS631" s="350"/>
      <c r="AT631" s="350"/>
    </row>
    <row r="632" spans="37:46" x14ac:dyDescent="0.2">
      <c r="AK632" s="350"/>
      <c r="AM632" s="350"/>
      <c r="AN632" s="350"/>
      <c r="AO632" s="350"/>
      <c r="AP632" s="350"/>
      <c r="AQ632" s="350"/>
      <c r="AR632" s="350"/>
      <c r="AS632" s="350"/>
      <c r="AT632" s="350"/>
    </row>
    <row r="633" spans="37:46" x14ac:dyDescent="0.2">
      <c r="AK633" s="350"/>
      <c r="AM633" s="350"/>
      <c r="AN633" s="350"/>
      <c r="AO633" s="350"/>
      <c r="AP633" s="350"/>
      <c r="AQ633" s="350"/>
      <c r="AR633" s="350"/>
      <c r="AS633" s="350"/>
      <c r="AT633" s="350"/>
    </row>
    <row r="634" spans="37:46" x14ac:dyDescent="0.2">
      <c r="AK634" s="350"/>
      <c r="AM634" s="350"/>
      <c r="AN634" s="350"/>
      <c r="AO634" s="350"/>
      <c r="AP634" s="350"/>
      <c r="AQ634" s="350"/>
      <c r="AR634" s="350"/>
      <c r="AS634" s="350"/>
      <c r="AT634" s="350"/>
    </row>
    <row r="635" spans="37:46" x14ac:dyDescent="0.2">
      <c r="AK635" s="350"/>
      <c r="AM635" s="350"/>
      <c r="AN635" s="350"/>
      <c r="AO635" s="350"/>
      <c r="AP635" s="350"/>
      <c r="AQ635" s="350"/>
      <c r="AR635" s="350"/>
      <c r="AS635" s="350"/>
      <c r="AT635" s="350"/>
    </row>
    <row r="636" spans="37:46" x14ac:dyDescent="0.2">
      <c r="AK636" s="350"/>
      <c r="AM636" s="350"/>
      <c r="AN636" s="350"/>
      <c r="AO636" s="350"/>
      <c r="AP636" s="350"/>
      <c r="AQ636" s="350"/>
      <c r="AR636" s="350"/>
      <c r="AS636" s="350"/>
      <c r="AT636" s="350"/>
    </row>
    <row r="637" spans="37:46" x14ac:dyDescent="0.2">
      <c r="AK637" s="350"/>
      <c r="AM637" s="350"/>
      <c r="AN637" s="350"/>
      <c r="AO637" s="350"/>
      <c r="AP637" s="350"/>
      <c r="AQ637" s="350"/>
      <c r="AR637" s="350"/>
      <c r="AS637" s="350"/>
      <c r="AT637" s="350"/>
    </row>
    <row r="638" spans="37:46" x14ac:dyDescent="0.2">
      <c r="AK638" s="350"/>
      <c r="AM638" s="350"/>
      <c r="AN638" s="350"/>
      <c r="AO638" s="350"/>
      <c r="AP638" s="350"/>
      <c r="AQ638" s="350"/>
      <c r="AR638" s="350"/>
      <c r="AS638" s="350"/>
      <c r="AT638" s="350"/>
    </row>
    <row r="639" spans="37:46" x14ac:dyDescent="0.2">
      <c r="AK639" s="350"/>
      <c r="AM639" s="350"/>
      <c r="AN639" s="350"/>
      <c r="AO639" s="350"/>
      <c r="AP639" s="350"/>
      <c r="AQ639" s="350"/>
      <c r="AR639" s="350"/>
      <c r="AS639" s="350"/>
      <c r="AT639" s="350"/>
    </row>
    <row r="640" spans="37:46" x14ac:dyDescent="0.2">
      <c r="AK640" s="350"/>
      <c r="AM640" s="350"/>
      <c r="AN640" s="350"/>
      <c r="AO640" s="350"/>
      <c r="AP640" s="350"/>
      <c r="AQ640" s="350"/>
      <c r="AR640" s="350"/>
      <c r="AS640" s="350"/>
      <c r="AT640" s="350"/>
    </row>
    <row r="641" spans="37:46" x14ac:dyDescent="0.2">
      <c r="AK641" s="350"/>
      <c r="AM641" s="350"/>
      <c r="AN641" s="350"/>
      <c r="AO641" s="350"/>
      <c r="AP641" s="350"/>
      <c r="AQ641" s="350"/>
      <c r="AR641" s="350"/>
      <c r="AS641" s="350"/>
      <c r="AT641" s="350"/>
    </row>
    <row r="642" spans="37:46" x14ac:dyDescent="0.2">
      <c r="AK642" s="350"/>
      <c r="AM642" s="350"/>
      <c r="AN642" s="350"/>
      <c r="AO642" s="350"/>
      <c r="AP642" s="350"/>
      <c r="AQ642" s="350"/>
      <c r="AR642" s="350"/>
      <c r="AS642" s="350"/>
      <c r="AT642" s="350"/>
    </row>
    <row r="643" spans="37:46" x14ac:dyDescent="0.2">
      <c r="AK643" s="350"/>
      <c r="AM643" s="350"/>
      <c r="AN643" s="350"/>
      <c r="AO643" s="350"/>
      <c r="AP643" s="350"/>
      <c r="AQ643" s="350"/>
      <c r="AR643" s="350"/>
      <c r="AS643" s="350"/>
      <c r="AT643" s="350"/>
    </row>
  </sheetData>
  <mergeCells count="53">
    <mergeCell ref="AN5:AS5"/>
    <mergeCell ref="AN6:AN7"/>
    <mergeCell ref="AO6:AO7"/>
    <mergeCell ref="AP6:AP7"/>
    <mergeCell ref="AQ6:AQ7"/>
    <mergeCell ref="AR6:AR7"/>
    <mergeCell ref="AS6:AS7"/>
    <mergeCell ref="A317:D317"/>
    <mergeCell ref="A1:AL1"/>
    <mergeCell ref="A2:AL2"/>
    <mergeCell ref="A3:AL3"/>
    <mergeCell ref="A4:AL4"/>
    <mergeCell ref="L6:M6"/>
    <mergeCell ref="N6:O6"/>
    <mergeCell ref="P6:Q6"/>
    <mergeCell ref="J300:K300"/>
    <mergeCell ref="AB6:AC6"/>
    <mergeCell ref="AJ6:AJ7"/>
    <mergeCell ref="AE6:AE7"/>
    <mergeCell ref="AF6:AF7"/>
    <mergeCell ref="J6:K6"/>
    <mergeCell ref="AL6:AL7"/>
    <mergeCell ref="X6:Y6"/>
    <mergeCell ref="L300:M300"/>
    <mergeCell ref="N300:O300"/>
    <mergeCell ref="P300:Q300"/>
    <mergeCell ref="AI6:AI7"/>
    <mergeCell ref="AK6:AK7"/>
    <mergeCell ref="AD6:AD7"/>
    <mergeCell ref="R6:S6"/>
    <mergeCell ref="T6:U6"/>
    <mergeCell ref="R300:S300"/>
    <mergeCell ref="V6:W6"/>
    <mergeCell ref="AG6:AG7"/>
    <mergeCell ref="AH6:AH7"/>
    <mergeCell ref="Z6:AA6"/>
    <mergeCell ref="A6:B6"/>
    <mergeCell ref="E6:H6"/>
    <mergeCell ref="I6:I7"/>
    <mergeCell ref="A302:D302"/>
    <mergeCell ref="C6:C7"/>
    <mergeCell ref="I300:I301"/>
    <mergeCell ref="AL300:AL301"/>
    <mergeCell ref="AK300:AK301"/>
    <mergeCell ref="T300:U300"/>
    <mergeCell ref="AD300:AD301"/>
    <mergeCell ref="AE300:AE301"/>
    <mergeCell ref="AF300:AF301"/>
    <mergeCell ref="AG300:AG301"/>
    <mergeCell ref="AI300:AI301"/>
    <mergeCell ref="AB300:AC300"/>
    <mergeCell ref="AJ300:AJ301"/>
    <mergeCell ref="AH300:AH301"/>
  </mergeCells>
  <phoneticPr fontId="66" type="noConversion"/>
  <conditionalFormatting sqref="C8">
    <cfRule type="cellIs" dxfId="25" priority="131" stopIfTrue="1" operator="lessThan">
      <formula>0</formula>
    </cfRule>
    <cfRule type="cellIs" dxfId="24" priority="132" stopIfTrue="1" operator="greaterThan">
      <formula>0</formula>
    </cfRule>
  </conditionalFormatting>
  <conditionalFormatting sqref="AL6:AL298 AL1:AL4 AL300:AL301 AL303:AL314 AL318:AL321 AL644:AL1048576">
    <cfRule type="cellIs" dxfId="23" priority="118" operator="lessThan">
      <formula>0.75</formula>
    </cfRule>
  </conditionalFormatting>
  <conditionalFormatting sqref="AL9">
    <cfRule type="cellIs" dxfId="22" priority="106" operator="equal">
      <formula>0</formula>
    </cfRule>
    <cfRule type="cellIs" dxfId="21" priority="107" operator="equal">
      <formula>0</formula>
    </cfRule>
    <cfRule type="cellIs" dxfId="20" priority="111" operator="equal">
      <formula>1</formula>
    </cfRule>
    <cfRule type="cellIs" dxfId="19" priority="112" operator="lessThan">
      <formula>1</formula>
    </cfRule>
    <cfRule type="cellIs" dxfId="18" priority="113" operator="greaterThan">
      <formula>1</formula>
    </cfRule>
  </conditionalFormatting>
  <conditionalFormatting sqref="AL9:AL298">
    <cfRule type="cellIs" dxfId="17" priority="114" operator="lessThan">
      <formula>0.9</formula>
    </cfRule>
    <cfRule type="cellIs" dxfId="16" priority="116" operator="lessThan">
      <formula>0.7</formula>
    </cfRule>
  </conditionalFormatting>
  <conditionalFormatting sqref="AL10:AL298">
    <cfRule type="cellIs" dxfId="15" priority="115" operator="lessThan">
      <formula>0.66</formula>
    </cfRule>
  </conditionalFormatting>
  <conditionalFormatting sqref="AL11:AL298">
    <cfRule type="cellIs" dxfId="14" priority="1" operator="equal">
      <formula>0</formula>
    </cfRule>
    <cfRule type="cellIs" dxfId="13" priority="2" operator="equal">
      <formula>0</formula>
    </cfRule>
    <cfRule type="cellIs" dxfId="12" priority="3" operator="equal">
      <formula>1</formula>
    </cfRule>
    <cfRule type="cellIs" dxfId="11" priority="4" operator="lessThan">
      <formula>1</formula>
    </cfRule>
    <cfRule type="cellIs" dxfId="10" priority="5" operator="greaterThan">
      <formula>1</formula>
    </cfRule>
  </conditionalFormatting>
  <conditionalFormatting sqref="AL312:AL314">
    <cfRule type="cellIs" dxfId="9" priority="122" operator="lessThan">
      <formula>0.9</formula>
    </cfRule>
  </conditionalFormatting>
  <printOptions horizontalCentered="1"/>
  <pageMargins left="0.39370078740157483" right="0" top="0.74803149606299213" bottom="0.74803149606299213" header="0.11811023622047245" footer="0.11811023622047245"/>
  <pageSetup paperSize="9" scale="41" fitToHeight="2" orientation="portrait" r:id="rId1"/>
  <headerFooter>
    <oddFooter>&amp;F</oddFooter>
  </headerFooter>
  <ignoredErrors>
    <ignoredError sqref="AE222 AD18 AD30"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48" t="s">
        <v>1</v>
      </c>
      <c r="B1" s="850"/>
      <c r="C1" s="850"/>
      <c r="D1" s="850"/>
      <c r="E1" s="850"/>
      <c r="F1" s="849"/>
    </row>
    <row r="2" spans="1:6" x14ac:dyDescent="0.3">
      <c r="A2" s="851" t="s">
        <v>427</v>
      </c>
      <c r="B2" s="852"/>
      <c r="C2" s="852"/>
      <c r="D2" s="852"/>
      <c r="E2" s="852"/>
      <c r="F2" s="853"/>
    </row>
    <row r="3" spans="1:6" x14ac:dyDescent="0.3">
      <c r="A3" s="851" t="s">
        <v>321</v>
      </c>
      <c r="B3" s="852"/>
      <c r="C3" s="852"/>
      <c r="D3" s="852"/>
      <c r="E3" s="852"/>
      <c r="F3" s="853"/>
    </row>
    <row r="4" spans="1:6" x14ac:dyDescent="0.3">
      <c r="A4" s="854" t="s">
        <v>2</v>
      </c>
      <c r="B4" s="855"/>
      <c r="C4" s="855"/>
      <c r="D4" s="855"/>
      <c r="E4" s="855"/>
      <c r="F4" s="856"/>
    </row>
    <row r="5" spans="1:6" ht="15" thickBot="1" x14ac:dyDescent="0.35">
      <c r="A5" s="845" t="s">
        <v>440</v>
      </c>
      <c r="B5" s="846"/>
      <c r="C5" s="846"/>
      <c r="D5" s="846"/>
      <c r="E5" s="846"/>
      <c r="F5" s="847"/>
    </row>
    <row r="6" spans="1:6" ht="15" thickBot="1" x14ac:dyDescent="0.35">
      <c r="A6" s="9"/>
      <c r="B6" s="9"/>
      <c r="C6" s="9"/>
      <c r="D6" s="9"/>
      <c r="E6" s="9"/>
      <c r="F6" s="1"/>
    </row>
    <row r="7" spans="1:6" ht="36" customHeight="1" x14ac:dyDescent="0.3">
      <c r="A7" s="848" t="s">
        <v>4</v>
      </c>
      <c r="B7" s="849"/>
      <c r="C7" s="857" t="s">
        <v>426</v>
      </c>
      <c r="D7" s="857" t="s">
        <v>435</v>
      </c>
      <c r="E7" s="857" t="s">
        <v>320</v>
      </c>
      <c r="F7" s="859" t="s">
        <v>436</v>
      </c>
    </row>
    <row r="8" spans="1:6" ht="15" thickBot="1" x14ac:dyDescent="0.35">
      <c r="A8" s="137" t="s">
        <v>6</v>
      </c>
      <c r="B8" s="144" t="s">
        <v>7</v>
      </c>
      <c r="C8" s="858"/>
      <c r="D8" s="858"/>
      <c r="E8" s="858"/>
      <c r="F8" s="860"/>
    </row>
    <row r="9" spans="1:6" x14ac:dyDescent="0.3">
      <c r="A9" s="56"/>
      <c r="B9" s="56"/>
      <c r="C9" s="44"/>
      <c r="D9" s="41"/>
      <c r="E9" s="41"/>
      <c r="F9" s="9"/>
    </row>
    <row r="10" spans="1:6" x14ac:dyDescent="0.3">
      <c r="A10" s="54"/>
      <c r="B10" s="55"/>
      <c r="C10" s="7"/>
      <c r="D10" s="7"/>
      <c r="E10" s="7"/>
      <c r="F10" s="135"/>
    </row>
    <row r="11" spans="1:6" x14ac:dyDescent="0.3">
      <c r="A11" s="57">
        <v>0</v>
      </c>
      <c r="B11" s="58" t="s">
        <v>12</v>
      </c>
      <c r="C11" s="59">
        <v>1595483000</v>
      </c>
      <c r="D11" s="59">
        <v>635948826.83000004</v>
      </c>
      <c r="E11" s="59">
        <f>C11-D11</f>
        <v>959534173.16999996</v>
      </c>
      <c r="F11" s="141">
        <f>D11/C11</f>
        <v>0.39859329546601252</v>
      </c>
    </row>
    <row r="12" spans="1:6" x14ac:dyDescent="0.3">
      <c r="A12" s="57">
        <v>1</v>
      </c>
      <c r="B12" s="58" t="s">
        <v>46</v>
      </c>
      <c r="C12" s="59">
        <v>1066828687</v>
      </c>
      <c r="D12" s="59">
        <v>294057144.41000003</v>
      </c>
      <c r="E12" s="59">
        <f>C12-D12</f>
        <v>772771542.58999991</v>
      </c>
      <c r="F12" s="141">
        <f>D12/C12</f>
        <v>0.27563670530543205</v>
      </c>
    </row>
    <row r="13" spans="1:6" x14ac:dyDescent="0.3">
      <c r="A13" s="57">
        <v>2</v>
      </c>
      <c r="B13" s="60" t="s">
        <v>109</v>
      </c>
      <c r="C13" s="59">
        <v>165084086</v>
      </c>
      <c r="D13" s="59">
        <v>26386212.640000001</v>
      </c>
      <c r="E13" s="59">
        <f>C13-D13</f>
        <v>138697873.36000001</v>
      </c>
      <c r="F13" s="141">
        <f>D13/C13</f>
        <v>0.15983498639596308</v>
      </c>
    </row>
    <row r="14" spans="1:6" x14ac:dyDescent="0.3">
      <c r="A14" s="57">
        <v>5</v>
      </c>
      <c r="B14" s="58" t="s">
        <v>191</v>
      </c>
      <c r="C14" s="59">
        <f>'PPTO AL 28 DE FEBRERO  2025'!AD192</f>
        <v>994184890</v>
      </c>
      <c r="D14" s="59">
        <v>95598583.670000002</v>
      </c>
      <c r="E14" s="59">
        <f>C14-D14</f>
        <v>898586306.33000004</v>
      </c>
      <c r="F14" s="141">
        <f>D14/C14</f>
        <v>9.615775157274821E-2</v>
      </c>
    </row>
    <row r="15" spans="1:6" x14ac:dyDescent="0.3">
      <c r="A15" s="57">
        <v>6</v>
      </c>
      <c r="B15" s="58" t="s">
        <v>219</v>
      </c>
      <c r="C15" s="59">
        <v>2973101999</v>
      </c>
      <c r="D15" s="59">
        <v>1816927114.45</v>
      </c>
      <c r="E15" s="59">
        <f>C15-D15</f>
        <v>1156174884.55</v>
      </c>
      <c r="F15" s="141">
        <f>D15/C15</f>
        <v>0.61112168874835837</v>
      </c>
    </row>
    <row r="16" spans="1:6" ht="15" thickBot="1" x14ac:dyDescent="0.35">
      <c r="A16" s="54"/>
      <c r="B16" s="55"/>
      <c r="C16" s="52"/>
      <c r="D16" s="52"/>
      <c r="E16" s="52"/>
      <c r="F16" s="136"/>
    </row>
    <row r="17" spans="1:6" ht="15" thickBot="1" x14ac:dyDescent="0.35">
      <c r="A17" s="139"/>
      <c r="B17" s="138" t="s">
        <v>11</v>
      </c>
      <c r="C17" s="140">
        <f>SUM(C11:C16)</f>
        <v>6794682662</v>
      </c>
      <c r="D17" s="140">
        <f>SUM(D11:D16)</f>
        <v>2868917882</v>
      </c>
      <c r="E17" s="140">
        <f>SUM(E11:E16)</f>
        <v>3925764780</v>
      </c>
      <c r="F17" s="142">
        <f>D17/C17</f>
        <v>0.42222985600854246</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6"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2"/>
  <sheetViews>
    <sheetView showGridLines="0" tabSelected="1" topLeftCell="A23" zoomScale="90" zoomScaleNormal="90" zoomScaleSheetLayoutView="96" workbookViewId="0">
      <selection activeCell="F56" sqref="F56"/>
    </sheetView>
  </sheetViews>
  <sheetFormatPr baseColWidth="10" defaultRowHeight="14.4" x14ac:dyDescent="0.3"/>
  <cols>
    <col min="1" max="1" width="16.6640625" bestFit="1" customWidth="1"/>
    <col min="2" max="2" width="19.109375" customWidth="1"/>
    <col min="3" max="3" width="17.109375" customWidth="1"/>
    <col min="4" max="4" width="17.44140625" customWidth="1"/>
    <col min="5" max="5" width="18.6640625" customWidth="1"/>
    <col min="6" max="6" width="19.109375" customWidth="1"/>
    <col min="7" max="7" width="19.44140625" customWidth="1"/>
    <col min="8" max="8" width="16.77734375" customWidth="1"/>
    <col min="9" max="9" width="17.6640625" customWidth="1"/>
    <col min="10" max="10" width="16.5546875" customWidth="1"/>
    <col min="11" max="11" width="16.88671875" customWidth="1"/>
    <col min="12" max="12" width="17.77734375" customWidth="1"/>
    <col min="13" max="13" width="19.21875" customWidth="1"/>
    <col min="14" max="14" width="16.88671875" bestFit="1" customWidth="1"/>
  </cols>
  <sheetData>
    <row r="1" spans="1:15" x14ac:dyDescent="0.3">
      <c r="A1" s="801" t="str">
        <f>+'PPTO AL 28 DE FEBRERO  2025'!A1:AK1</f>
        <v>MINISTERIO DE CIENCIA, INNOVACIÓN, TECNOLOGÍA  Y TELECOMUNICACIONES</v>
      </c>
      <c r="B1" s="802"/>
      <c r="C1" s="802"/>
      <c r="D1" s="802"/>
      <c r="E1" s="802"/>
      <c r="F1" s="802"/>
      <c r="G1" s="802"/>
      <c r="H1" s="802"/>
      <c r="I1" s="802"/>
      <c r="J1" s="802"/>
      <c r="K1" s="802"/>
      <c r="L1" s="802"/>
      <c r="M1" s="802"/>
    </row>
    <row r="2" spans="1:15" ht="1.95" customHeight="1" x14ac:dyDescent="0.3">
      <c r="A2" s="801" t="s">
        <v>447</v>
      </c>
      <c r="B2" s="802"/>
      <c r="C2" s="802"/>
      <c r="D2" s="802"/>
      <c r="E2" s="802"/>
      <c r="F2" s="802"/>
      <c r="G2" s="802"/>
      <c r="H2" s="802"/>
      <c r="I2" s="802"/>
      <c r="J2" s="802"/>
      <c r="K2" s="802"/>
      <c r="L2" s="802"/>
      <c r="M2" s="802"/>
    </row>
    <row r="3" spans="1:15" hidden="1" x14ac:dyDescent="0.3">
      <c r="A3" s="801" t="s">
        <v>738</v>
      </c>
      <c r="B3" s="802"/>
      <c r="C3" s="802"/>
      <c r="D3" s="802"/>
      <c r="E3" s="802"/>
      <c r="F3" s="802"/>
      <c r="G3" s="802"/>
      <c r="H3" s="802"/>
      <c r="I3" s="802"/>
      <c r="J3" s="802"/>
      <c r="K3" s="802"/>
      <c r="L3" s="802"/>
      <c r="M3" s="802"/>
    </row>
    <row r="4" spans="1:15" ht="18.600000000000001" customHeight="1" x14ac:dyDescent="0.3">
      <c r="A4" s="863" t="s">
        <v>741</v>
      </c>
      <c r="B4" s="864"/>
      <c r="C4" s="864"/>
      <c r="D4" s="864"/>
      <c r="E4" s="864"/>
      <c r="F4" s="864"/>
      <c r="G4" s="864"/>
      <c r="H4" s="864"/>
      <c r="I4" s="864"/>
      <c r="J4" s="864"/>
      <c r="K4" s="864"/>
      <c r="L4" s="864"/>
      <c r="M4" s="864"/>
    </row>
    <row r="5" spans="1:15" ht="26.4" customHeight="1" x14ac:dyDescent="0.3">
      <c r="A5" s="861" t="s">
        <v>448</v>
      </c>
      <c r="B5" s="862"/>
      <c r="C5" s="862"/>
      <c r="D5" s="862"/>
      <c r="E5" s="862"/>
      <c r="F5" s="862"/>
      <c r="G5" s="862"/>
      <c r="H5" s="862"/>
      <c r="I5" s="862"/>
      <c r="J5" s="862"/>
      <c r="K5" s="862"/>
      <c r="L5" s="862"/>
      <c r="M5" s="862"/>
    </row>
    <row r="6" spans="1:15" ht="9" customHeight="1" thickBot="1" x14ac:dyDescent="0.35">
      <c r="A6" s="283"/>
      <c r="B6" s="41"/>
      <c r="C6" s="41"/>
      <c r="D6" s="41"/>
      <c r="E6" s="41"/>
      <c r="F6" s="41"/>
      <c r="G6" s="41"/>
      <c r="H6" s="41"/>
      <c r="I6" s="41"/>
      <c r="J6" s="41"/>
      <c r="K6" s="41"/>
      <c r="L6" s="41"/>
      <c r="M6" s="284"/>
    </row>
    <row r="7" spans="1:15" ht="15" thickBot="1" x14ac:dyDescent="0.35">
      <c r="A7" s="285"/>
      <c r="B7" s="286" t="s">
        <v>461</v>
      </c>
      <c r="C7" s="286" t="s">
        <v>460</v>
      </c>
      <c r="D7" s="286" t="s">
        <v>443</v>
      </c>
      <c r="E7" s="286" t="s">
        <v>456</v>
      </c>
      <c r="F7" s="286" t="s">
        <v>450</v>
      </c>
      <c r="G7" s="286" t="s">
        <v>444</v>
      </c>
      <c r="H7" s="286" t="s">
        <v>445</v>
      </c>
      <c r="I7" s="287" t="s">
        <v>457</v>
      </c>
      <c r="J7" s="286" t="s">
        <v>458</v>
      </c>
      <c r="K7" s="286" t="s">
        <v>451</v>
      </c>
      <c r="L7" s="286" t="s">
        <v>452</v>
      </c>
      <c r="M7" s="286" t="s">
        <v>453</v>
      </c>
    </row>
    <row r="8" spans="1:15" x14ac:dyDescent="0.3">
      <c r="A8" s="288" t="s">
        <v>442</v>
      </c>
      <c r="B8" s="289">
        <v>7890373607</v>
      </c>
      <c r="C8" s="289">
        <f>'PPTO AL 28 DE FEBRERO  2025'!$AD9</f>
        <v>7890373607</v>
      </c>
      <c r="D8" s="289"/>
      <c r="E8" s="289"/>
      <c r="F8" s="289"/>
      <c r="G8" s="289"/>
      <c r="H8" s="289"/>
      <c r="I8" s="289"/>
      <c r="J8" s="289"/>
      <c r="K8" s="289"/>
      <c r="L8" s="289"/>
      <c r="M8" s="289"/>
      <c r="N8" s="209"/>
      <c r="O8" s="485"/>
    </row>
    <row r="9" spans="1:15" x14ac:dyDescent="0.3">
      <c r="A9" s="288" t="s">
        <v>435</v>
      </c>
      <c r="B9" s="289">
        <v>438025724.36000001</v>
      </c>
      <c r="C9" s="289">
        <f>'PPTO AL 28 DE FEBRERO  2025'!$AE9</f>
        <v>954332902.82000005</v>
      </c>
      <c r="D9" s="289"/>
      <c r="E9" s="289"/>
      <c r="F9" s="289"/>
      <c r="G9" s="289"/>
      <c r="H9" s="289"/>
      <c r="I9" s="289"/>
      <c r="J9" s="289"/>
      <c r="K9" s="289"/>
      <c r="L9" s="289"/>
      <c r="M9" s="289"/>
      <c r="N9" s="209"/>
      <c r="O9" s="485"/>
    </row>
    <row r="10" spans="1:15" x14ac:dyDescent="0.3">
      <c r="A10" s="288" t="s">
        <v>319</v>
      </c>
      <c r="B10" s="289">
        <v>1659590861.8800001</v>
      </c>
      <c r="C10" s="289">
        <f>'PPTO AL 28 DE FEBRERO  2025'!$AF9</f>
        <v>1361078683.52</v>
      </c>
      <c r="D10" s="289"/>
      <c r="E10" s="289"/>
      <c r="F10" s="289"/>
      <c r="G10" s="289"/>
      <c r="H10" s="289"/>
      <c r="I10" s="289"/>
      <c r="J10" s="289"/>
      <c r="K10" s="289"/>
      <c r="L10" s="289"/>
      <c r="M10" s="289"/>
      <c r="N10" s="209"/>
      <c r="O10" s="485"/>
    </row>
    <row r="11" spans="1:15" ht="15" thickBot="1" x14ac:dyDescent="0.35">
      <c r="A11" s="290" t="s">
        <v>320</v>
      </c>
      <c r="B11" s="291">
        <v>5792757020.7600002</v>
      </c>
      <c r="C11" s="291">
        <f>'PPTO AL 28 DE FEBRERO  2025'!$AI9</f>
        <v>5574962020.6600008</v>
      </c>
      <c r="D11" s="291"/>
      <c r="E11" s="291"/>
      <c r="F11" s="291"/>
      <c r="G11" s="291"/>
      <c r="H11" s="291"/>
      <c r="I11" s="291"/>
      <c r="J11" s="291"/>
      <c r="K11" s="291"/>
      <c r="L11" s="291"/>
      <c r="M11" s="291"/>
      <c r="N11" s="209"/>
      <c r="O11" s="485"/>
    </row>
    <row r="12" spans="1:15" x14ac:dyDescent="0.3">
      <c r="A12" s="292"/>
      <c r="B12" s="293" t="s">
        <v>0</v>
      </c>
      <c r="C12" s="292"/>
      <c r="D12" s="294"/>
      <c r="E12" s="294"/>
      <c r="F12" s="295">
        <f>SUM(F9:F11)</f>
        <v>0</v>
      </c>
      <c r="G12" s="295">
        <f>SUM(G9:G11)</f>
        <v>0</v>
      </c>
      <c r="H12" s="295">
        <f>SUM(H9:H11)</f>
        <v>0</v>
      </c>
      <c r="I12" s="295" t="e">
        <f>SUM(#REF!)</f>
        <v>#REF!</v>
      </c>
      <c r="J12" s="295"/>
      <c r="K12" s="295"/>
      <c r="L12" s="295"/>
      <c r="M12" s="295"/>
      <c r="O12" s="485"/>
    </row>
    <row r="13" spans="1:15" x14ac:dyDescent="0.3">
      <c r="A13" s="296"/>
      <c r="B13" s="296"/>
      <c r="C13" s="296"/>
      <c r="D13" s="296"/>
      <c r="E13" s="296"/>
      <c r="F13" s="296"/>
      <c r="G13" s="296"/>
      <c r="H13" s="296"/>
      <c r="I13" s="296"/>
      <c r="J13" s="296"/>
      <c r="K13" s="296"/>
      <c r="L13" s="296"/>
      <c r="M13" s="296"/>
    </row>
    <row r="14" spans="1:15" x14ac:dyDescent="0.3">
      <c r="A14" s="861" t="s">
        <v>446</v>
      </c>
      <c r="B14" s="862"/>
      <c r="C14" s="862"/>
      <c r="D14" s="862"/>
      <c r="E14" s="862"/>
      <c r="F14" s="862"/>
      <c r="G14" s="862"/>
      <c r="H14" s="862"/>
      <c r="I14" s="862"/>
      <c r="J14" s="862"/>
      <c r="K14" s="862"/>
      <c r="L14" s="862"/>
      <c r="M14" s="862"/>
    </row>
    <row r="15" spans="1:15" x14ac:dyDescent="0.3">
      <c r="A15" s="861" t="s">
        <v>449</v>
      </c>
      <c r="B15" s="862"/>
      <c r="C15" s="862"/>
      <c r="D15" s="862"/>
      <c r="E15" s="862"/>
      <c r="F15" s="862"/>
      <c r="G15" s="862"/>
      <c r="H15" s="862"/>
      <c r="I15" s="862"/>
      <c r="J15" s="862"/>
      <c r="K15" s="862"/>
      <c r="L15" s="862"/>
      <c r="M15" s="862"/>
    </row>
    <row r="16" spans="1:15" ht="8.25" customHeight="1" thickBot="1" x14ac:dyDescent="0.35">
      <c r="A16" s="283"/>
      <c r="B16" s="41"/>
      <c r="C16" s="41"/>
      <c r="D16" s="41"/>
      <c r="E16" s="41"/>
      <c r="F16" s="41"/>
      <c r="G16" s="41"/>
      <c r="H16" s="41"/>
      <c r="I16" s="41"/>
      <c r="J16" s="41"/>
      <c r="K16" s="41"/>
      <c r="L16" s="41"/>
      <c r="M16" s="284"/>
    </row>
    <row r="17" spans="1:13" ht="15" thickBot="1" x14ac:dyDescent="0.35">
      <c r="A17" s="285"/>
      <c r="B17" s="286" t="s">
        <v>461</v>
      </c>
      <c r="C17" s="285" t="s">
        <v>460</v>
      </c>
      <c r="D17" s="286" t="s">
        <v>443</v>
      </c>
      <c r="E17" s="286" t="s">
        <v>456</v>
      </c>
      <c r="F17" s="286" t="s">
        <v>450</v>
      </c>
      <c r="G17" s="286" t="s">
        <v>444</v>
      </c>
      <c r="H17" s="286" t="s">
        <v>445</v>
      </c>
      <c r="I17" s="286" t="s">
        <v>457</v>
      </c>
      <c r="J17" s="286" t="s">
        <v>459</v>
      </c>
      <c r="K17" s="286" t="s">
        <v>451</v>
      </c>
      <c r="L17" s="286" t="s">
        <v>452</v>
      </c>
      <c r="M17" s="286" t="s">
        <v>453</v>
      </c>
    </row>
    <row r="18" spans="1:13" x14ac:dyDescent="0.3">
      <c r="A18" s="288" t="s">
        <v>454</v>
      </c>
      <c r="B18" s="297">
        <v>5.5513939665848326E-2</v>
      </c>
      <c r="C18" s="297">
        <f t="shared" ref="C18" si="0">C9/C8</f>
        <v>0.1209490133614658</v>
      </c>
      <c r="D18" s="297"/>
      <c r="E18" s="297"/>
      <c r="F18" s="297"/>
      <c r="G18" s="297"/>
      <c r="H18" s="297"/>
      <c r="I18" s="297"/>
      <c r="J18" s="297"/>
      <c r="K18" s="297"/>
      <c r="L18" s="297"/>
      <c r="M18" s="297"/>
    </row>
    <row r="19" spans="1:13" x14ac:dyDescent="0.3">
      <c r="A19" s="288" t="s">
        <v>319</v>
      </c>
      <c r="B19" s="297">
        <v>0.21033108754288676</v>
      </c>
      <c r="C19" s="297">
        <f t="shared" ref="C19" si="1">C10/C8</f>
        <v>0.17249863584564734</v>
      </c>
      <c r="D19" s="297"/>
      <c r="E19" s="297"/>
      <c r="F19" s="297"/>
      <c r="G19" s="297"/>
      <c r="H19" s="297"/>
      <c r="I19" s="297"/>
      <c r="J19" s="297"/>
      <c r="K19" s="297"/>
      <c r="L19" s="297"/>
      <c r="M19" s="297"/>
    </row>
    <row r="20" spans="1:13" x14ac:dyDescent="0.3">
      <c r="A20" s="288" t="s">
        <v>320</v>
      </c>
      <c r="B20" s="297">
        <v>0.73415497279126496</v>
      </c>
      <c r="C20" s="297">
        <f t="shared" ref="C20" si="2">C11/C8</f>
        <v>0.70655235079288692</v>
      </c>
      <c r="D20" s="297"/>
      <c r="E20" s="297"/>
      <c r="F20" s="297"/>
      <c r="G20" s="297"/>
      <c r="H20" s="297"/>
      <c r="I20" s="297"/>
      <c r="J20" s="297"/>
      <c r="K20" s="297"/>
      <c r="L20" s="297"/>
      <c r="M20" s="297"/>
    </row>
    <row r="21" spans="1:13" x14ac:dyDescent="0.3">
      <c r="A21" s="298" t="s">
        <v>738</v>
      </c>
      <c r="B21" s="299"/>
      <c r="C21" s="300"/>
      <c r="D21" s="301"/>
      <c r="E21" s="301"/>
      <c r="F21" s="302"/>
      <c r="G21" s="302"/>
      <c r="H21" s="302"/>
      <c r="I21" s="302"/>
      <c r="J21" s="302"/>
      <c r="K21" s="302"/>
      <c r="L21" s="302"/>
      <c r="M21" s="302"/>
    </row>
    <row r="22" spans="1:13" ht="15" thickBot="1" x14ac:dyDescent="0.35">
      <c r="A22" s="303"/>
      <c r="B22" s="303">
        <f>B20+B19+B18</f>
        <v>1</v>
      </c>
      <c r="C22" s="304">
        <f>C20+C19+C18</f>
        <v>1</v>
      </c>
      <c r="D22" s="304">
        <f t="shared" ref="D22:I22" si="3">D20+D19+D18</f>
        <v>0</v>
      </c>
      <c r="E22" s="304">
        <f t="shared" si="3"/>
        <v>0</v>
      </c>
      <c r="F22" s="304">
        <f t="shared" si="3"/>
        <v>0</v>
      </c>
      <c r="G22" s="304">
        <f t="shared" si="3"/>
        <v>0</v>
      </c>
      <c r="H22" s="304">
        <f t="shared" si="3"/>
        <v>0</v>
      </c>
      <c r="I22" s="304">
        <f t="shared" si="3"/>
        <v>0</v>
      </c>
      <c r="J22" s="304">
        <f>J20+J19+J18</f>
        <v>0</v>
      </c>
      <c r="K22" s="304">
        <f>K20+K19+K18</f>
        <v>0</v>
      </c>
      <c r="L22" s="304">
        <f>L20+L19+L18</f>
        <v>0</v>
      </c>
      <c r="M22" s="304">
        <f>M20+M19+M18</f>
        <v>0</v>
      </c>
    </row>
  </sheetData>
  <mergeCells count="7">
    <mergeCell ref="A15:M15"/>
    <mergeCell ref="A5:M5"/>
    <mergeCell ref="A1:M1"/>
    <mergeCell ref="A2:M2"/>
    <mergeCell ref="A3:M3"/>
    <mergeCell ref="A4:M4"/>
    <mergeCell ref="A14:M14"/>
  </mergeCells>
  <phoneticPr fontId="66" type="noConversion"/>
  <printOptions horizontalCentered="1"/>
  <pageMargins left="0.70866141732283472" right="0.70866141732283472" top="0.74803149606299213" bottom="0.74803149606299213" header="0.31496062992125984" footer="0.31496062992125984"/>
  <pageSetup paperSize="9" scale="52" orientation="landscape" r:id="rId1"/>
  <headerFooter>
    <oddHeader>Página &amp;P de &amp;F</oddHeader>
    <oddFooter>&amp;Z&amp;F&amp;RPágina &amp;P</oddFooter>
  </headerFooter>
  <ignoredErrors>
    <ignoredError sqref="F12 G12:H12" formulaRange="1"/>
    <ignoredError sqref="I12"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3"/>
  <sheetViews>
    <sheetView showGridLines="0" topLeftCell="A15" zoomScale="80" zoomScaleNormal="80" zoomScaleSheetLayoutView="85" workbookViewId="0">
      <selection activeCell="E64" sqref="E64"/>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9" bestFit="1" customWidth="1"/>
    <col min="7" max="7" width="12" customWidth="1"/>
    <col min="8" max="8" width="14.5546875" customWidth="1"/>
    <col min="9" max="9" width="14" bestFit="1" customWidth="1"/>
    <col min="10" max="10" width="16.88671875" bestFit="1" customWidth="1"/>
    <col min="11" max="11" width="19.33203125" bestFit="1" customWidth="1"/>
    <col min="19" max="19" width="15" bestFit="1" customWidth="1"/>
  </cols>
  <sheetData>
    <row r="1" spans="1:19" x14ac:dyDescent="0.3">
      <c r="A1" s="768" t="s">
        <v>721</v>
      </c>
      <c r="B1" s="769"/>
      <c r="C1" s="769"/>
      <c r="D1" s="769"/>
      <c r="E1" s="769"/>
      <c r="F1" s="769"/>
      <c r="G1" s="769"/>
      <c r="H1" s="770"/>
    </row>
    <row r="2" spans="1:19" x14ac:dyDescent="0.3">
      <c r="A2" s="768" t="s">
        <v>455</v>
      </c>
      <c r="B2" s="769"/>
      <c r="C2" s="769"/>
      <c r="D2" s="769"/>
      <c r="E2" s="769"/>
      <c r="F2" s="769"/>
      <c r="G2" s="769"/>
      <c r="H2" s="770"/>
    </row>
    <row r="3" spans="1:19" hidden="1" x14ac:dyDescent="0.3">
      <c r="A3" s="768" t="s">
        <v>738</v>
      </c>
      <c r="B3" s="769"/>
      <c r="C3" s="769"/>
      <c r="D3" s="769"/>
      <c r="E3" s="769"/>
      <c r="F3" s="769"/>
      <c r="G3" s="769"/>
      <c r="H3" s="770"/>
    </row>
    <row r="4" spans="1:19" ht="18.600000000000001" customHeight="1" x14ac:dyDescent="0.3">
      <c r="A4" s="768" t="s">
        <v>741</v>
      </c>
      <c r="B4" s="769"/>
      <c r="C4" s="769"/>
      <c r="D4" s="769"/>
      <c r="E4" s="769"/>
      <c r="F4" s="769"/>
      <c r="G4" s="769"/>
      <c r="H4" s="770"/>
    </row>
    <row r="5" spans="1:19" ht="26.4" customHeight="1" thickBot="1" x14ac:dyDescent="0.35">
      <c r="A5" s="436" t="s">
        <v>6</v>
      </c>
      <c r="B5" s="411" t="s">
        <v>7</v>
      </c>
      <c r="C5" s="725"/>
      <c r="D5" s="725"/>
      <c r="E5" s="725"/>
      <c r="F5" s="725"/>
      <c r="G5" s="725"/>
      <c r="H5" s="725"/>
    </row>
    <row r="6" spans="1:19" ht="11.4" customHeight="1" x14ac:dyDescent="0.3">
      <c r="A6" s="437"/>
      <c r="B6" s="437"/>
      <c r="C6" s="438"/>
      <c r="D6" s="439"/>
      <c r="E6" s="439"/>
      <c r="F6" s="439"/>
      <c r="G6" s="439"/>
      <c r="H6" s="439"/>
      <c r="S6" s="162"/>
    </row>
    <row r="7" spans="1:19" x14ac:dyDescent="0.3">
      <c r="A7" s="57">
        <v>0</v>
      </c>
      <c r="B7" s="60" t="s">
        <v>12</v>
      </c>
      <c r="C7" s="59">
        <f>+'PPTO AL 28 DE FEBRERO  2025'!AD11</f>
        <v>3452133441</v>
      </c>
      <c r="D7" s="59">
        <f>+'PPTO AL 28 DE FEBRERO  2025'!AE11</f>
        <v>576300749.96000004</v>
      </c>
      <c r="E7" s="59">
        <f>+'PPTO AL 28 DE FEBRERO  2025'!AF11</f>
        <v>539545309.00999999</v>
      </c>
      <c r="F7" s="59">
        <f>+'PPTO AL 28 DE FEBRERO  2025'!AI11</f>
        <v>2336287382.0300002</v>
      </c>
      <c r="G7" s="498">
        <f t="shared" ref="G7:G13" si="0">(C7-F7)/C7</f>
        <v>0.32323375618028427</v>
      </c>
      <c r="H7" s="539">
        <f t="shared" ref="H7:H13" si="1">D7/C7</f>
        <v>0.16694046154631254</v>
      </c>
      <c r="I7" s="519"/>
    </row>
    <row r="8" spans="1:19" x14ac:dyDescent="0.3">
      <c r="A8" s="57">
        <v>1</v>
      </c>
      <c r="B8" s="60" t="s">
        <v>46</v>
      </c>
      <c r="C8" s="59">
        <f>+'PPTO AL 28 DE FEBRERO  2025'!AD45</f>
        <v>1307431625</v>
      </c>
      <c r="D8" s="59">
        <f>+'PPTO AL 28 DE FEBRERO  2025'!AE45</f>
        <v>20804561.269999996</v>
      </c>
      <c r="E8" s="59">
        <f>+'PPTO AL 28 DE FEBRERO  2025'!AF45</f>
        <v>204023184.32000002</v>
      </c>
      <c r="F8" s="59">
        <f>+'PPTO AL 28 DE FEBRERO  2025'!AI45</f>
        <v>1082603879.4100001</v>
      </c>
      <c r="G8" s="498">
        <f t="shared" si="0"/>
        <v>0.171961379311136</v>
      </c>
      <c r="H8" s="539">
        <f t="shared" si="1"/>
        <v>1.5912542478081784E-2</v>
      </c>
      <c r="I8" s="519"/>
      <c r="S8" s="371"/>
    </row>
    <row r="9" spans="1:19" x14ac:dyDescent="0.3">
      <c r="A9" s="57">
        <v>2</v>
      </c>
      <c r="B9" s="60" t="s">
        <v>109</v>
      </c>
      <c r="C9" s="59">
        <f>+'PPTO AL 28 DE FEBRERO  2025'!AD109</f>
        <v>89137033</v>
      </c>
      <c r="D9" s="59">
        <f>+'PPTO AL 28 DE FEBRERO  2025'!AE109</f>
        <v>240039</v>
      </c>
      <c r="E9" s="59">
        <v>0</v>
      </c>
      <c r="F9" s="59">
        <f>+'PPTO AL 28 DE FEBRERO  2025'!AI109</f>
        <v>85071797.24000001</v>
      </c>
      <c r="G9" s="498">
        <f t="shared" si="0"/>
        <v>4.5606585985423033E-2</v>
      </c>
      <c r="H9" s="539">
        <f t="shared" si="1"/>
        <v>2.6929211341373679E-3</v>
      </c>
      <c r="I9" s="519"/>
      <c r="S9" s="371"/>
    </row>
    <row r="10" spans="1:19" hidden="1" x14ac:dyDescent="0.3">
      <c r="A10" s="57">
        <v>3</v>
      </c>
      <c r="B10" s="60" t="s">
        <v>145</v>
      </c>
      <c r="C10" s="59">
        <f>RESUMENxPartida!V11</f>
        <v>0</v>
      </c>
      <c r="D10" s="59">
        <f>RESUMENxPartida!W11</f>
        <v>0</v>
      </c>
      <c r="E10" s="59">
        <v>0</v>
      </c>
      <c r="F10" s="59">
        <f>RESUMENxPartida!Y11</f>
        <v>0</v>
      </c>
      <c r="G10" s="498" t="e">
        <f t="shared" si="0"/>
        <v>#DIV/0!</v>
      </c>
      <c r="H10" s="539" t="e">
        <f t="shared" si="1"/>
        <v>#DIV/0!</v>
      </c>
      <c r="I10" s="519"/>
      <c r="S10" s="371"/>
    </row>
    <row r="11" spans="1:19" hidden="1" x14ac:dyDescent="0.3">
      <c r="A11" s="57">
        <v>4</v>
      </c>
      <c r="B11" s="60" t="s">
        <v>169</v>
      </c>
      <c r="C11" s="59">
        <f>RESUMENxPartida!V12</f>
        <v>0</v>
      </c>
      <c r="D11" s="59">
        <f>RESUMENxPartida!W12</f>
        <v>0</v>
      </c>
      <c r="E11" s="59">
        <f>RESUMENxPartida!X12</f>
        <v>0</v>
      </c>
      <c r="F11" s="59">
        <f>RESUMENxPartida!Y12</f>
        <v>0</v>
      </c>
      <c r="G11" s="498" t="e">
        <f t="shared" si="0"/>
        <v>#DIV/0!</v>
      </c>
      <c r="H11" s="539" t="e">
        <f t="shared" si="1"/>
        <v>#DIV/0!</v>
      </c>
      <c r="I11" s="519"/>
      <c r="S11" s="371"/>
    </row>
    <row r="12" spans="1:19" x14ac:dyDescent="0.3">
      <c r="A12" s="57">
        <v>5</v>
      </c>
      <c r="B12" s="60" t="s">
        <v>191</v>
      </c>
      <c r="C12" s="59">
        <f>+'PPTO AL 28 DE FEBRERO  2025'!AD192</f>
        <v>994184890</v>
      </c>
      <c r="D12" s="59">
        <f>+'PPTO AL 28 DE FEBRERO  2025'!AE192</f>
        <v>0</v>
      </c>
      <c r="E12" s="59">
        <f>+'PPTO AL 28 DE FEBRERO  2025'!AF192</f>
        <v>426598297.81999999</v>
      </c>
      <c r="F12" s="59">
        <f>+'PPTO AL 28 DE FEBRERO  2025'!AI192</f>
        <v>567586592.18000007</v>
      </c>
      <c r="G12" s="498">
        <f t="shared" si="0"/>
        <v>0.42909352386154243</v>
      </c>
      <c r="H12" s="539">
        <f t="shared" si="1"/>
        <v>0</v>
      </c>
      <c r="I12" s="519"/>
      <c r="S12" s="371"/>
    </row>
    <row r="13" spans="1:19" x14ac:dyDescent="0.3">
      <c r="A13" s="57">
        <v>6</v>
      </c>
      <c r="B13" s="60" t="s">
        <v>219</v>
      </c>
      <c r="C13" s="59">
        <f>+'PPTO AL 28 DE FEBRERO  2025'!AD221</f>
        <v>2047486618</v>
      </c>
      <c r="D13" s="59">
        <f>+'PPTO AL 28 DE FEBRERO  2025'!AE221</f>
        <v>356987552.59000003</v>
      </c>
      <c r="E13" s="59">
        <f>+'PPTO AL 28 DE FEBRERO  2025'!AF221</f>
        <v>187086695.60999998</v>
      </c>
      <c r="F13" s="59">
        <f>+'PPTO AL 28 DE FEBRERO  2025'!AI221</f>
        <v>1503412369.8</v>
      </c>
      <c r="G13" s="498">
        <f t="shared" si="0"/>
        <v>0.26572786528463654</v>
      </c>
      <c r="H13" s="539">
        <f t="shared" si="1"/>
        <v>0.17435403457664994</v>
      </c>
      <c r="I13" s="519"/>
      <c r="S13" s="371"/>
    </row>
    <row r="14" spans="1:19" x14ac:dyDescent="0.3">
      <c r="A14" s="57">
        <v>9</v>
      </c>
      <c r="B14" s="60" t="s">
        <v>289</v>
      </c>
      <c r="C14" s="59">
        <f>+'PPTO AL 28 DE FEBRERO  2025'!AD293</f>
        <v>0</v>
      </c>
      <c r="D14" s="59">
        <f>+'PPTO AL 28 DE FEBRERO  2025'!AE293</f>
        <v>0</v>
      </c>
      <c r="E14" s="59">
        <f>+'PPTO AL 28 DE FEBRERO  2025'!AF293</f>
        <v>0</v>
      </c>
      <c r="F14" s="59">
        <f>+'PPTO AL 28 DE FEBRERO  2025'!AI293</f>
        <v>0</v>
      </c>
      <c r="G14" s="440"/>
      <c r="H14" s="540"/>
      <c r="I14" s="519"/>
      <c r="S14" s="371"/>
    </row>
    <row r="15" spans="1:19" ht="11.4" customHeight="1" x14ac:dyDescent="0.3">
      <c r="A15" s="437"/>
      <c r="B15" s="437"/>
      <c r="C15" s="438"/>
      <c r="D15" s="439"/>
      <c r="E15" s="439"/>
      <c r="F15" s="439"/>
      <c r="G15" s="439"/>
      <c r="H15" s="439"/>
      <c r="S15" s="371"/>
    </row>
    <row r="16" spans="1:19" ht="15" thickBot="1" x14ac:dyDescent="0.35">
      <c r="A16" s="441"/>
      <c r="B16" s="442" t="s">
        <v>11</v>
      </c>
      <c r="C16" s="443">
        <f>SUM(C7:C15)</f>
        <v>7890373607</v>
      </c>
      <c r="D16" s="443">
        <f>SUM(D7:D15)</f>
        <v>954332902.82000005</v>
      </c>
      <c r="E16" s="443">
        <f>SUM(E7:E15)</f>
        <v>1357253486.76</v>
      </c>
      <c r="F16" s="443">
        <f>SUM(F7:F15)</f>
        <v>5574962020.6600008</v>
      </c>
      <c r="G16" s="501">
        <f>(C16-F16)/C16</f>
        <v>0.29344764920711303</v>
      </c>
      <c r="H16" s="502">
        <f>D16/C16</f>
        <v>0.1209490133614658</v>
      </c>
      <c r="I16" s="10"/>
      <c r="S16" s="371"/>
    </row>
    <row r="17" spans="1:19" ht="15" thickTop="1" x14ac:dyDescent="0.3">
      <c r="A17" s="515"/>
      <c r="B17" s="515"/>
      <c r="C17" s="515"/>
      <c r="D17" s="515"/>
      <c r="E17" s="515"/>
      <c r="F17" s="515"/>
      <c r="G17" s="515"/>
      <c r="H17" s="515"/>
      <c r="I17" s="516"/>
      <c r="S17" s="371"/>
    </row>
    <row r="18" spans="1:19" ht="15" thickBot="1" x14ac:dyDescent="0.35">
      <c r="A18" s="516"/>
      <c r="B18" s="516"/>
      <c r="C18" s="516"/>
      <c r="D18" s="516"/>
      <c r="E18" s="517"/>
      <c r="F18" s="516"/>
      <c r="G18" s="516"/>
      <c r="H18" s="516"/>
      <c r="I18" s="516"/>
      <c r="S18" s="371"/>
    </row>
    <row r="19" spans="1:19" x14ac:dyDescent="0.3">
      <c r="A19" s="878" t="s">
        <v>721</v>
      </c>
      <c r="B19" s="879"/>
      <c r="C19" s="879"/>
      <c r="D19" s="879"/>
      <c r="E19" s="879"/>
      <c r="F19" s="879"/>
      <c r="G19" s="879"/>
      <c r="H19" s="880"/>
      <c r="I19" s="516"/>
      <c r="S19" s="371"/>
    </row>
    <row r="20" spans="1:19" x14ac:dyDescent="0.3">
      <c r="A20" s="881" t="s">
        <v>720</v>
      </c>
      <c r="B20" s="882"/>
      <c r="C20" s="882"/>
      <c r="D20" s="882"/>
      <c r="E20" s="882"/>
      <c r="F20" s="882"/>
      <c r="G20" s="882"/>
      <c r="H20" s="883"/>
      <c r="I20" s="516"/>
    </row>
    <row r="21" spans="1:19" x14ac:dyDescent="0.3">
      <c r="A21" s="888" t="s">
        <v>738</v>
      </c>
      <c r="B21" s="889"/>
      <c r="C21" s="889"/>
      <c r="D21" s="889"/>
      <c r="E21" s="889"/>
      <c r="F21" s="889"/>
      <c r="G21" s="889"/>
      <c r="H21" s="890"/>
      <c r="I21" s="516"/>
    </row>
    <row r="22" spans="1:19" x14ac:dyDescent="0.3">
      <c r="A22" s="881" t="s">
        <v>742</v>
      </c>
      <c r="B22" s="882"/>
      <c r="C22" s="882"/>
      <c r="D22" s="882"/>
      <c r="E22" s="882"/>
      <c r="F22" s="882"/>
      <c r="G22" s="882"/>
      <c r="H22" s="883"/>
    </row>
    <row r="23" spans="1:19" ht="15" thickBot="1" x14ac:dyDescent="0.35">
      <c r="A23" s="898" t="s">
        <v>2</v>
      </c>
      <c r="B23" s="899"/>
      <c r="C23" s="899"/>
      <c r="D23" s="899"/>
      <c r="E23" s="899"/>
      <c r="F23" s="899"/>
      <c r="G23" s="899"/>
      <c r="H23" s="900"/>
    </row>
    <row r="24" spans="1:19" ht="11.4" customHeight="1" thickBot="1" x14ac:dyDescent="0.35">
      <c r="A24" s="437"/>
      <c r="B24" s="437"/>
      <c r="C24" s="438"/>
      <c r="D24" s="439"/>
      <c r="E24" s="439"/>
      <c r="F24" s="439"/>
      <c r="G24" s="439"/>
      <c r="H24" s="439"/>
    </row>
    <row r="25" spans="1:19" x14ac:dyDescent="0.3">
      <c r="A25" s="884" t="s">
        <v>4</v>
      </c>
      <c r="B25" s="885"/>
      <c r="C25" s="886" t="s">
        <v>691</v>
      </c>
      <c r="D25" s="886" t="s">
        <v>435</v>
      </c>
      <c r="E25" s="886" t="s">
        <v>319</v>
      </c>
      <c r="F25" s="886" t="s">
        <v>320</v>
      </c>
      <c r="G25" s="886" t="s">
        <v>437</v>
      </c>
      <c r="H25" s="886" t="s">
        <v>436</v>
      </c>
    </row>
    <row r="26" spans="1:19" ht="15.75" customHeight="1" thickBot="1" x14ac:dyDescent="0.35">
      <c r="A26" s="537" t="s">
        <v>6</v>
      </c>
      <c r="B26" s="538" t="s">
        <v>7</v>
      </c>
      <c r="C26" s="887"/>
      <c r="D26" s="887"/>
      <c r="E26" s="887"/>
      <c r="F26" s="887"/>
      <c r="G26" s="887"/>
      <c r="H26" s="887"/>
    </row>
    <row r="27" spans="1:19" ht="15" customHeight="1" x14ac:dyDescent="0.3">
      <c r="A27" s="444"/>
      <c r="B27" s="444"/>
      <c r="C27" s="445"/>
      <c r="D27" s="446"/>
      <c r="E27" s="446"/>
      <c r="F27" s="446"/>
      <c r="G27" s="446"/>
      <c r="H27" s="446"/>
    </row>
    <row r="28" spans="1:19" x14ac:dyDescent="0.3">
      <c r="A28" s="57">
        <v>0</v>
      </c>
      <c r="B28" s="60" t="s">
        <v>12</v>
      </c>
      <c r="C28" s="721">
        <v>2036260424</v>
      </c>
      <c r="D28" s="721">
        <v>329072663.18000001</v>
      </c>
      <c r="E28" s="721">
        <v>196813470</v>
      </c>
      <c r="F28" s="721">
        <v>1510374290.8200002</v>
      </c>
      <c r="G28" s="499">
        <f t="shared" ref="G28:G30" si="2">IF(C28=0,0,(D28+E28)/C28)</f>
        <v>0.2582607445402082</v>
      </c>
      <c r="H28" s="541">
        <f t="shared" ref="H28:H30" si="3">IF(C28=0,0,D28/C28)</f>
        <v>0.16160637377294526</v>
      </c>
    </row>
    <row r="29" spans="1:19" x14ac:dyDescent="0.3">
      <c r="A29" s="57">
        <v>1</v>
      </c>
      <c r="B29" s="60" t="s">
        <v>46</v>
      </c>
      <c r="C29" s="721">
        <v>164592000</v>
      </c>
      <c r="D29" s="721">
        <v>1102606.48</v>
      </c>
      <c r="E29" s="721">
        <v>23456680.960000001</v>
      </c>
      <c r="F29" s="721">
        <v>140032712.56</v>
      </c>
      <c r="G29" s="499">
        <f t="shared" si="2"/>
        <v>0.14921312967823466</v>
      </c>
      <c r="H29" s="541">
        <f t="shared" si="3"/>
        <v>6.6990283853407212E-3</v>
      </c>
    </row>
    <row r="30" spans="1:19" x14ac:dyDescent="0.3">
      <c r="A30" s="57">
        <v>2</v>
      </c>
      <c r="B30" s="60" t="s">
        <v>109</v>
      </c>
      <c r="C30" s="721">
        <v>4000000</v>
      </c>
      <c r="D30" s="721">
        <v>124150</v>
      </c>
      <c r="E30" s="721">
        <v>371351</v>
      </c>
      <c r="F30" s="721">
        <v>3504499</v>
      </c>
      <c r="G30" s="499">
        <f t="shared" si="2"/>
        <v>0.12387525000000001</v>
      </c>
      <c r="H30" s="541">
        <f t="shared" si="3"/>
        <v>3.1037499999999999E-2</v>
      </c>
    </row>
    <row r="31" spans="1:19" hidden="1" x14ac:dyDescent="0.3">
      <c r="A31" s="57">
        <v>3</v>
      </c>
      <c r="B31" s="60" t="s">
        <v>145</v>
      </c>
      <c r="C31" s="721">
        <v>0</v>
      </c>
      <c r="D31" s="721">
        <v>0</v>
      </c>
      <c r="E31" s="721">
        <v>0</v>
      </c>
      <c r="F31" s="721">
        <v>0</v>
      </c>
      <c r="G31" s="499">
        <f>IF(C31=0,0,(D31+E31)/C31)</f>
        <v>0</v>
      </c>
      <c r="H31" s="541">
        <f>IF(C31=0,0,D31/C31)</f>
        <v>0</v>
      </c>
    </row>
    <row r="32" spans="1:19" hidden="1" x14ac:dyDescent="0.3">
      <c r="A32" s="57">
        <v>4</v>
      </c>
      <c r="B32" s="60" t="s">
        <v>169</v>
      </c>
      <c r="C32" s="721">
        <v>0</v>
      </c>
      <c r="D32" s="721">
        <v>0</v>
      </c>
      <c r="E32" s="721">
        <v>0</v>
      </c>
      <c r="F32" s="721">
        <v>0</v>
      </c>
      <c r="G32" s="499">
        <f t="shared" ref="G32:G35" si="4">IF(C32=0,0,(D32+E32)/C32)</f>
        <v>0</v>
      </c>
      <c r="H32" s="541">
        <f t="shared" ref="H32:H35" si="5">IF(C32=0,0,D32/C32)</f>
        <v>0</v>
      </c>
    </row>
    <row r="33" spans="1:9" x14ac:dyDescent="0.3">
      <c r="A33" s="57">
        <v>5</v>
      </c>
      <c r="B33" s="60" t="s">
        <v>191</v>
      </c>
      <c r="C33" s="721">
        <v>0</v>
      </c>
      <c r="D33" s="721">
        <v>0</v>
      </c>
      <c r="E33" s="721">
        <v>0</v>
      </c>
      <c r="F33" s="721">
        <v>0</v>
      </c>
      <c r="G33" s="499">
        <f t="shared" si="4"/>
        <v>0</v>
      </c>
      <c r="H33" s="541">
        <f t="shared" si="5"/>
        <v>0</v>
      </c>
    </row>
    <row r="34" spans="1:9" ht="15" customHeight="1" x14ac:dyDescent="0.3">
      <c r="A34" s="57">
        <v>6</v>
      </c>
      <c r="B34" s="60" t="s">
        <v>219</v>
      </c>
      <c r="C34" s="721">
        <v>117773969</v>
      </c>
      <c r="D34" s="721">
        <v>70946354.870000005</v>
      </c>
      <c r="E34" s="721">
        <v>20328765.129999999</v>
      </c>
      <c r="F34" s="721">
        <v>26498849</v>
      </c>
      <c r="G34" s="499">
        <f t="shared" si="4"/>
        <v>0.77500249651941333</v>
      </c>
      <c r="H34" s="541">
        <f t="shared" si="5"/>
        <v>0.60239419179292497</v>
      </c>
    </row>
    <row r="35" spans="1:9" ht="15" hidden="1" customHeight="1" x14ac:dyDescent="0.3">
      <c r="A35" s="57">
        <v>9</v>
      </c>
      <c r="B35" s="60" t="s">
        <v>289</v>
      </c>
      <c r="C35" s="447">
        <v>0</v>
      </c>
      <c r="D35" s="447">
        <v>0</v>
      </c>
      <c r="E35" s="447">
        <v>0</v>
      </c>
      <c r="F35" s="447">
        <v>0</v>
      </c>
      <c r="G35" s="499">
        <f t="shared" si="4"/>
        <v>0</v>
      </c>
      <c r="H35" s="500">
        <f t="shared" si="5"/>
        <v>0</v>
      </c>
    </row>
    <row r="36" spans="1:9" ht="15" customHeight="1" x14ac:dyDescent="0.3">
      <c r="A36" s="54"/>
      <c r="B36" s="694"/>
      <c r="C36" s="695"/>
      <c r="D36" s="695"/>
      <c r="E36" s="695"/>
      <c r="F36" s="695"/>
      <c r="G36" s="696"/>
      <c r="H36" s="697"/>
    </row>
    <row r="37" spans="1:9" ht="11.4" customHeight="1" x14ac:dyDescent="0.3">
      <c r="A37" s="437"/>
      <c r="B37" s="437"/>
      <c r="C37" s="438"/>
      <c r="D37" s="439"/>
      <c r="E37" s="439"/>
      <c r="F37" s="439"/>
      <c r="G37" s="439"/>
      <c r="H37" s="439"/>
    </row>
    <row r="38" spans="1:9" ht="15" thickBot="1" x14ac:dyDescent="0.35">
      <c r="A38" s="542"/>
      <c r="B38" s="543" t="s">
        <v>11</v>
      </c>
      <c r="C38" s="544">
        <f>SUM(C28:C35)</f>
        <v>2322626393</v>
      </c>
      <c r="D38" s="544">
        <f t="shared" ref="D38:F38" si="6">SUM(D28:D35)</f>
        <v>401245774.53000003</v>
      </c>
      <c r="E38" s="544">
        <f t="shared" si="6"/>
        <v>240970267.09</v>
      </c>
      <c r="F38" s="544">
        <f t="shared" si="6"/>
        <v>1680410351.3800001</v>
      </c>
      <c r="G38" s="545">
        <f>(C38-F38)/C38</f>
        <v>0.27650423828624765</v>
      </c>
      <c r="H38" s="546">
        <f>D38/C38</f>
        <v>0.17275519461041447</v>
      </c>
    </row>
    <row r="39" spans="1:9" ht="15" thickTop="1" x14ac:dyDescent="0.3"/>
    <row r="40" spans="1:9" ht="11.25" customHeight="1" thickBot="1" x14ac:dyDescent="0.35">
      <c r="I40" s="10"/>
    </row>
    <row r="41" spans="1:9" x14ac:dyDescent="0.3">
      <c r="A41" s="865" t="s">
        <v>735</v>
      </c>
      <c r="B41" s="866"/>
      <c r="C41" s="866"/>
      <c r="D41" s="866"/>
      <c r="E41" s="866"/>
      <c r="F41" s="866"/>
      <c r="G41" s="866"/>
      <c r="H41" s="867"/>
    </row>
    <row r="42" spans="1:9" x14ac:dyDescent="0.3">
      <c r="A42" s="868" t="s">
        <v>462</v>
      </c>
      <c r="B42" s="869"/>
      <c r="C42" s="869"/>
      <c r="D42" s="869"/>
      <c r="E42" s="869"/>
      <c r="F42" s="869"/>
      <c r="G42" s="869"/>
      <c r="H42" s="870"/>
    </row>
    <row r="43" spans="1:9" ht="15" thickBot="1" x14ac:dyDescent="0.35">
      <c r="A43" s="875" t="s">
        <v>743</v>
      </c>
      <c r="B43" s="876"/>
      <c r="C43" s="876"/>
      <c r="D43" s="876"/>
      <c r="E43" s="876"/>
      <c r="F43" s="876"/>
      <c r="G43" s="876"/>
      <c r="H43" s="877"/>
    </row>
    <row r="44" spans="1:9" ht="11.4" customHeight="1" thickBot="1" x14ac:dyDescent="0.35">
      <c r="A44" s="437"/>
      <c r="B44" s="437"/>
      <c r="C44" s="438"/>
      <c r="D44" s="439"/>
      <c r="E44" s="439"/>
      <c r="F44" s="439"/>
      <c r="G44" s="439"/>
      <c r="H44" s="439"/>
    </row>
    <row r="45" spans="1:9" x14ac:dyDescent="0.3">
      <c r="A45" s="871" t="s">
        <v>4</v>
      </c>
      <c r="B45" s="872"/>
      <c r="C45" s="873" t="s">
        <v>691</v>
      </c>
      <c r="D45" s="873" t="s">
        <v>435</v>
      </c>
      <c r="E45" s="873" t="s">
        <v>319</v>
      </c>
      <c r="F45" s="873" t="s">
        <v>320</v>
      </c>
      <c r="G45" s="873" t="s">
        <v>437</v>
      </c>
      <c r="H45" s="873" t="s">
        <v>436</v>
      </c>
    </row>
    <row r="46" spans="1:9" ht="15" thickBot="1" x14ac:dyDescent="0.35">
      <c r="A46" s="448" t="s">
        <v>6</v>
      </c>
      <c r="B46" s="449" t="s">
        <v>7</v>
      </c>
      <c r="C46" s="874"/>
      <c r="D46" s="874"/>
      <c r="E46" s="874"/>
      <c r="F46" s="874"/>
      <c r="G46" s="874"/>
      <c r="H46" s="874"/>
    </row>
    <row r="47" spans="1:9" ht="11.4" customHeight="1" x14ac:dyDescent="0.3">
      <c r="A47" s="437"/>
      <c r="B47" s="437"/>
      <c r="C47" s="438"/>
      <c r="D47" s="439"/>
      <c r="E47" s="439"/>
      <c r="F47" s="439"/>
      <c r="G47" s="439"/>
      <c r="H47" s="439"/>
    </row>
    <row r="48" spans="1:9" x14ac:dyDescent="0.3">
      <c r="A48" s="57">
        <v>0</v>
      </c>
      <c r="B48" s="60" t="s">
        <v>12</v>
      </c>
      <c r="C48" s="726">
        <f>+C7+C28</f>
        <v>5488393865</v>
      </c>
      <c r="D48" s="726">
        <f t="shared" ref="D48:F48" si="7">+D7+D28</f>
        <v>905373413.1400001</v>
      </c>
      <c r="E48" s="726">
        <f t="shared" si="7"/>
        <v>736358779.00999999</v>
      </c>
      <c r="F48" s="726">
        <f t="shared" si="7"/>
        <v>3846661672.8500004</v>
      </c>
      <c r="G48" s="498">
        <f>IF(C48=0,0,(C48-F48)/C48)</f>
        <v>0.29912798398443652</v>
      </c>
      <c r="H48" s="503">
        <f t="shared" ref="H48:H50" si="8">IF(C48=0,0,D48/C48)</f>
        <v>0.16496145054633393</v>
      </c>
    </row>
    <row r="49" spans="1:9" x14ac:dyDescent="0.3">
      <c r="A49" s="57">
        <v>1</v>
      </c>
      <c r="B49" s="60" t="s">
        <v>46</v>
      </c>
      <c r="C49" s="726">
        <f t="shared" ref="C49:F56" si="9">+C8+C29</f>
        <v>1472023625</v>
      </c>
      <c r="D49" s="726">
        <f t="shared" si="9"/>
        <v>21907167.749999996</v>
      </c>
      <c r="E49" s="726">
        <f t="shared" si="9"/>
        <v>227479865.28000003</v>
      </c>
      <c r="F49" s="726">
        <f t="shared" si="9"/>
        <v>1222636591.97</v>
      </c>
      <c r="G49" s="498">
        <f t="shared" ref="G49:G50" si="10">IF(C49=0,0,(C49-F49)/C49)</f>
        <v>0.16941781965625718</v>
      </c>
      <c r="H49" s="503">
        <f t="shared" si="8"/>
        <v>1.488234793106666E-2</v>
      </c>
    </row>
    <row r="50" spans="1:9" x14ac:dyDescent="0.3">
      <c r="A50" s="57">
        <v>2</v>
      </c>
      <c r="B50" s="60" t="s">
        <v>109</v>
      </c>
      <c r="C50" s="726">
        <f t="shared" si="9"/>
        <v>93137033</v>
      </c>
      <c r="D50" s="726">
        <f t="shared" si="9"/>
        <v>364189</v>
      </c>
      <c r="E50" s="726">
        <f t="shared" si="9"/>
        <v>371351</v>
      </c>
      <c r="F50" s="726">
        <f t="shared" si="9"/>
        <v>88576296.24000001</v>
      </c>
      <c r="G50" s="498">
        <f t="shared" si="10"/>
        <v>4.8968027143402676E-2</v>
      </c>
      <c r="H50" s="503">
        <f t="shared" si="8"/>
        <v>3.9102491057450795E-3</v>
      </c>
    </row>
    <row r="51" spans="1:9" ht="14.4" hidden="1" customHeight="1" x14ac:dyDescent="0.3">
      <c r="A51" s="57">
        <v>3</v>
      </c>
      <c r="B51" s="60" t="s">
        <v>145</v>
      </c>
      <c r="C51" s="726">
        <f t="shared" si="9"/>
        <v>0</v>
      </c>
      <c r="D51" s="726">
        <f t="shared" si="9"/>
        <v>0</v>
      </c>
      <c r="E51" s="726">
        <f t="shared" si="9"/>
        <v>0</v>
      </c>
      <c r="F51" s="726">
        <f t="shared" si="9"/>
        <v>0</v>
      </c>
      <c r="G51" s="498">
        <f>IF(C51=0,0,(C51-F51)/C51)</f>
        <v>0</v>
      </c>
      <c r="H51" s="503">
        <f>IF(C51=0,0,D51/C51)</f>
        <v>0</v>
      </c>
    </row>
    <row r="52" spans="1:9" ht="14.4" hidden="1" customHeight="1" x14ac:dyDescent="0.3">
      <c r="A52" s="57">
        <v>4</v>
      </c>
      <c r="B52" s="60" t="s">
        <v>169</v>
      </c>
      <c r="C52" s="726">
        <f t="shared" si="9"/>
        <v>0</v>
      </c>
      <c r="D52" s="726">
        <f t="shared" si="9"/>
        <v>0</v>
      </c>
      <c r="E52" s="726">
        <f t="shared" si="9"/>
        <v>0</v>
      </c>
      <c r="F52" s="726">
        <f t="shared" si="9"/>
        <v>0</v>
      </c>
      <c r="G52" s="498">
        <f t="shared" ref="G52:G54" si="11">IF(C52=0,0,(C52-F52)/C52)</f>
        <v>0</v>
      </c>
      <c r="H52" s="503">
        <f t="shared" ref="H52:H54" si="12">IF(C52=0,0,D52/C52)</f>
        <v>0</v>
      </c>
    </row>
    <row r="53" spans="1:9" x14ac:dyDescent="0.3">
      <c r="A53" s="57">
        <v>5</v>
      </c>
      <c r="B53" s="60" t="s">
        <v>191</v>
      </c>
      <c r="C53" s="726">
        <f t="shared" si="9"/>
        <v>994184890</v>
      </c>
      <c r="D53" s="726">
        <f t="shared" si="9"/>
        <v>0</v>
      </c>
      <c r="E53" s="726">
        <f t="shared" si="9"/>
        <v>426598297.81999999</v>
      </c>
      <c r="F53" s="726">
        <f t="shared" si="9"/>
        <v>567586592.18000007</v>
      </c>
      <c r="G53" s="498">
        <f t="shared" si="11"/>
        <v>0.42909352386154243</v>
      </c>
      <c r="H53" s="503">
        <f t="shared" si="12"/>
        <v>0</v>
      </c>
    </row>
    <row r="54" spans="1:9" x14ac:dyDescent="0.3">
      <c r="A54" s="57">
        <v>6</v>
      </c>
      <c r="B54" s="60" t="s">
        <v>219</v>
      </c>
      <c r="C54" s="726">
        <f t="shared" si="9"/>
        <v>2165260587</v>
      </c>
      <c r="D54" s="726">
        <f t="shared" si="9"/>
        <v>427933907.46000004</v>
      </c>
      <c r="E54" s="726">
        <f t="shared" si="9"/>
        <v>207415460.73999998</v>
      </c>
      <c r="F54" s="726">
        <f t="shared" si="9"/>
        <v>1529911218.8</v>
      </c>
      <c r="G54" s="498">
        <f t="shared" si="11"/>
        <v>0.29342859331323523</v>
      </c>
      <c r="H54" s="503">
        <f t="shared" si="12"/>
        <v>0.19763621525707845</v>
      </c>
    </row>
    <row r="55" spans="1:9" x14ac:dyDescent="0.3">
      <c r="A55" s="727">
        <v>7</v>
      </c>
      <c r="B55" s="58" t="s">
        <v>740</v>
      </c>
      <c r="C55" s="726">
        <f t="shared" si="9"/>
        <v>0</v>
      </c>
      <c r="D55" s="726">
        <f t="shared" si="9"/>
        <v>0</v>
      </c>
      <c r="E55" s="726">
        <f t="shared" si="9"/>
        <v>0</v>
      </c>
      <c r="F55" s="726">
        <f t="shared" si="9"/>
        <v>0</v>
      </c>
      <c r="G55" s="498">
        <f t="shared" ref="G55" si="13">IF(C55=0,0,(C55-F55)/C55)</f>
        <v>0</v>
      </c>
      <c r="H55" s="503">
        <f t="shared" ref="H55" si="14">IF(C55=0,0,D55/C55)</f>
        <v>0</v>
      </c>
    </row>
    <row r="56" spans="1:9" ht="15" customHeight="1" x14ac:dyDescent="0.3">
      <c r="A56" s="57">
        <v>9</v>
      </c>
      <c r="B56" s="60" t="s">
        <v>289</v>
      </c>
      <c r="C56" s="726">
        <f t="shared" si="9"/>
        <v>0</v>
      </c>
      <c r="D56" s="726">
        <f t="shared" si="9"/>
        <v>0</v>
      </c>
      <c r="E56" s="726">
        <f t="shared" si="9"/>
        <v>0</v>
      </c>
      <c r="F56" s="726">
        <f t="shared" si="9"/>
        <v>0</v>
      </c>
      <c r="G56" s="498">
        <f>IF(C56=0,0,(C56-F56)/C56)</f>
        <v>0</v>
      </c>
      <c r="H56" s="503">
        <f>IF(C56=0,0,D56/C56)</f>
        <v>0</v>
      </c>
    </row>
    <row r="57" spans="1:9" ht="11.4" customHeight="1" x14ac:dyDescent="0.3">
      <c r="A57" s="437"/>
      <c r="B57" s="437"/>
      <c r="C57" s="438"/>
      <c r="D57" s="439"/>
      <c r="E57" s="439"/>
      <c r="F57" s="439"/>
      <c r="G57" s="439"/>
      <c r="H57" s="439"/>
      <c r="I57" s="518"/>
    </row>
    <row r="58" spans="1:9" ht="15" thickBot="1" x14ac:dyDescent="0.35">
      <c r="A58" s="450"/>
      <c r="B58" s="451" t="s">
        <v>11</v>
      </c>
      <c r="C58" s="452">
        <f>SUM(C48:C56)</f>
        <v>10213000000</v>
      </c>
      <c r="D58" s="452">
        <f>SUM(D48:D56)</f>
        <v>1355578677.3500001</v>
      </c>
      <c r="E58" s="452">
        <f>SUM(E48:E56)</f>
        <v>1598223753.8499999</v>
      </c>
      <c r="F58" s="452">
        <f>SUM(F48:F56)</f>
        <v>7255372372.0400009</v>
      </c>
      <c r="G58" s="504">
        <f>(C58-F58)/C58</f>
        <v>0.28959440203270331</v>
      </c>
      <c r="H58" s="505">
        <f>D58/C58</f>
        <v>0.13273070374522669</v>
      </c>
      <c r="I58" s="518"/>
    </row>
    <row r="59" spans="1:9" ht="12" customHeight="1" thickTop="1" x14ac:dyDescent="0.3"/>
    <row r="60" spans="1:9" x14ac:dyDescent="0.3">
      <c r="C60" s="162"/>
      <c r="D60" s="162"/>
      <c r="E60" s="162"/>
      <c r="F60" s="162"/>
    </row>
    <row r="61" spans="1:9" ht="12" customHeight="1" x14ac:dyDescent="0.3">
      <c r="C61" s="162"/>
      <c r="D61" s="162"/>
      <c r="E61" s="162"/>
      <c r="F61" s="162"/>
      <c r="I61" s="10"/>
    </row>
    <row r="62" spans="1:9" x14ac:dyDescent="0.3">
      <c r="C62" s="371"/>
    </row>
    <row r="63" spans="1:9" x14ac:dyDescent="0.3">
      <c r="A63" s="415"/>
      <c r="B63" s="415"/>
      <c r="C63" s="371"/>
      <c r="D63" s="415"/>
      <c r="E63" s="415"/>
      <c r="F63" s="415"/>
      <c r="G63" s="415"/>
      <c r="H63" s="422"/>
    </row>
    <row r="64" spans="1:9" x14ac:dyDescent="0.3">
      <c r="A64" s="415"/>
      <c r="B64" s="415"/>
      <c r="C64" s="371"/>
      <c r="D64" s="415"/>
      <c r="E64" s="495"/>
      <c r="F64" s="415"/>
      <c r="G64" s="415"/>
      <c r="H64" s="422"/>
    </row>
    <row r="65" spans="1:11" x14ac:dyDescent="0.3">
      <c r="A65" s="415"/>
      <c r="B65" s="415"/>
      <c r="C65" s="371"/>
      <c r="D65" s="415"/>
      <c r="E65" s="415"/>
      <c r="F65" s="415"/>
      <c r="G65" s="415"/>
      <c r="H65" s="422"/>
      <c r="I65" s="371"/>
    </row>
    <row r="66" spans="1:11" x14ac:dyDescent="0.3">
      <c r="C66" s="371"/>
      <c r="J66" s="209"/>
    </row>
    <row r="67" spans="1:11" x14ac:dyDescent="0.3">
      <c r="C67" s="371"/>
      <c r="J67" s="209"/>
      <c r="K67" s="216"/>
    </row>
    <row r="68" spans="1:11" x14ac:dyDescent="0.3">
      <c r="J68" s="209"/>
      <c r="K68" s="216"/>
    </row>
    <row r="69" spans="1:11" x14ac:dyDescent="0.3">
      <c r="J69" s="215"/>
    </row>
    <row r="70" spans="1:11" x14ac:dyDescent="0.3">
      <c r="J70" s="216"/>
    </row>
    <row r="71" spans="1:11" x14ac:dyDescent="0.3">
      <c r="J71" s="209"/>
    </row>
    <row r="72" spans="1:11" x14ac:dyDescent="0.3">
      <c r="J72" s="209"/>
    </row>
    <row r="73" spans="1:11" x14ac:dyDescent="0.3">
      <c r="J73" s="214"/>
      <c r="K73" s="216"/>
    </row>
    <row r="74" spans="1:11" x14ac:dyDescent="0.3">
      <c r="J74" s="214"/>
      <c r="K74" s="216"/>
    </row>
    <row r="85" spans="1:13" x14ac:dyDescent="0.3">
      <c r="A85" s="422"/>
      <c r="B85" s="422"/>
      <c r="C85" s="422"/>
      <c r="D85" s="422"/>
      <c r="E85" s="422"/>
      <c r="F85" s="422"/>
      <c r="G85" s="422"/>
      <c r="H85" s="422"/>
      <c r="M85" s="208" t="s">
        <v>0</v>
      </c>
    </row>
    <row r="86" spans="1:13" x14ac:dyDescent="0.3">
      <c r="A86" s="422"/>
      <c r="B86" s="422"/>
      <c r="C86" s="422"/>
      <c r="D86" s="422"/>
      <c r="E86" s="422"/>
      <c r="F86" s="422"/>
      <c r="G86" s="422"/>
      <c r="H86" s="422"/>
      <c r="M86" s="208"/>
    </row>
    <row r="87" spans="1:13" x14ac:dyDescent="0.3">
      <c r="A87" s="422"/>
      <c r="B87" s="422"/>
      <c r="C87" s="422"/>
      <c r="D87" s="422"/>
      <c r="E87" s="422"/>
      <c r="F87" s="422"/>
      <c r="G87" s="422"/>
      <c r="H87" s="422"/>
      <c r="M87" s="208"/>
    </row>
    <row r="88" spans="1:13" hidden="1" x14ac:dyDescent="0.3">
      <c r="A88" s="893" t="s">
        <v>483</v>
      </c>
      <c r="B88" s="893"/>
      <c r="C88" s="893"/>
      <c r="D88" s="893"/>
      <c r="E88" s="893"/>
      <c r="F88" s="893"/>
      <c r="G88" s="893"/>
      <c r="H88" s="893"/>
      <c r="M88" s="208"/>
    </row>
    <row r="89" spans="1:13" hidden="1" x14ac:dyDescent="0.3">
      <c r="A89" s="412"/>
      <c r="B89" s="412"/>
      <c r="C89" s="412"/>
      <c r="D89" s="412"/>
      <c r="E89" s="412"/>
      <c r="F89" s="412"/>
      <c r="G89" s="412"/>
      <c r="H89" s="412"/>
      <c r="M89" s="208"/>
    </row>
    <row r="90" spans="1:13" hidden="1" x14ac:dyDescent="0.3">
      <c r="C90" s="239" t="s">
        <v>480</v>
      </c>
      <c r="D90" s="240">
        <v>224938976</v>
      </c>
      <c r="E90" s="246">
        <f>D90/D92</f>
        <v>0.35408841787033662</v>
      </c>
    </row>
    <row r="91" spans="1:13" hidden="1" x14ac:dyDescent="0.3">
      <c r="C91" s="239" t="s">
        <v>481</v>
      </c>
      <c r="D91" s="240">
        <v>410323192</v>
      </c>
      <c r="E91" s="246">
        <f>D91/D92</f>
        <v>0.64591158212966338</v>
      </c>
    </row>
    <row r="92" spans="1:13" hidden="1" x14ac:dyDescent="0.3">
      <c r="C92" s="242" t="s">
        <v>482</v>
      </c>
      <c r="D92" s="243">
        <f>SUM(D90:D91)</f>
        <v>635262168</v>
      </c>
    </row>
    <row r="93" spans="1:13" ht="15" hidden="1" thickBot="1" x14ac:dyDescent="0.35">
      <c r="B93" s="894" t="s">
        <v>485</v>
      </c>
      <c r="C93" s="895"/>
      <c r="D93" s="895"/>
      <c r="E93" s="895"/>
      <c r="F93" s="896"/>
    </row>
    <row r="94" spans="1:13" hidden="1" x14ac:dyDescent="0.3">
      <c r="B94" s="428" t="s">
        <v>484</v>
      </c>
      <c r="C94" s="244">
        <v>899</v>
      </c>
      <c r="D94" s="244">
        <v>893</v>
      </c>
      <c r="E94" s="245" t="s">
        <v>470</v>
      </c>
      <c r="F94" s="245"/>
    </row>
    <row r="95" spans="1:13" hidden="1" x14ac:dyDescent="0.3">
      <c r="B95" s="234">
        <v>0</v>
      </c>
      <c r="C95" s="235">
        <v>218444862</v>
      </c>
      <c r="D95" s="235">
        <v>86706492</v>
      </c>
      <c r="E95" s="429">
        <f>SUM(C95:D95)</f>
        <v>305151354</v>
      </c>
      <c r="F95" s="430">
        <f>E95/$E$100</f>
        <v>0.48035499258630493</v>
      </c>
    </row>
    <row r="96" spans="1:13" hidden="1" x14ac:dyDescent="0.3">
      <c r="B96" s="234">
        <v>1</v>
      </c>
      <c r="C96" s="235">
        <v>120440300</v>
      </c>
      <c r="D96" s="235">
        <v>86853196</v>
      </c>
      <c r="E96" s="429">
        <f>SUM(C96:D96)</f>
        <v>207293496</v>
      </c>
      <c r="F96" s="430">
        <f>E96/$E$100</f>
        <v>0.32631172835716543</v>
      </c>
    </row>
    <row r="97" spans="1:8" hidden="1" x14ac:dyDescent="0.3">
      <c r="B97" s="234">
        <v>2</v>
      </c>
      <c r="C97" s="235">
        <v>20442800</v>
      </c>
      <c r="D97" s="235">
        <v>30052622</v>
      </c>
      <c r="E97" s="429">
        <f>SUM(C97:D97)</f>
        <v>50495422</v>
      </c>
      <c r="F97" s="430">
        <f>E97/$E$100</f>
        <v>7.9487532145940731E-2</v>
      </c>
    </row>
    <row r="98" spans="1:8" hidden="1" x14ac:dyDescent="0.3">
      <c r="B98" s="234">
        <v>5</v>
      </c>
      <c r="C98" s="235">
        <v>35584600</v>
      </c>
      <c r="D98" s="235">
        <v>9878532</v>
      </c>
      <c r="E98" s="429">
        <f>SUM(C98:D98)</f>
        <v>45463132</v>
      </c>
      <c r="F98" s="430">
        <f>E98/$E$100</f>
        <v>7.1565936537873603E-2</v>
      </c>
    </row>
    <row r="99" spans="1:8" hidden="1" x14ac:dyDescent="0.3">
      <c r="B99" s="234">
        <v>6</v>
      </c>
      <c r="C99" s="236">
        <v>15410630</v>
      </c>
      <c r="D99" s="235">
        <v>11448134</v>
      </c>
      <c r="E99" s="429">
        <f>SUM(C99:D99)</f>
        <v>26858764</v>
      </c>
      <c r="F99" s="430">
        <f>E99/$E$100</f>
        <v>4.2279810372715283E-2</v>
      </c>
    </row>
    <row r="100" spans="1:8" ht="15" hidden="1" thickBot="1" x14ac:dyDescent="0.35">
      <c r="B100" s="431"/>
      <c r="C100" s="247">
        <v>410323192</v>
      </c>
      <c r="D100" s="247">
        <f>SUM(D95:D99)</f>
        <v>224938976</v>
      </c>
      <c r="E100" s="237">
        <f>SUM(E95:E99)</f>
        <v>635262168</v>
      </c>
      <c r="F100" s="238">
        <f>E100/C58</f>
        <v>6.2201328502888474E-2</v>
      </c>
    </row>
    <row r="101" spans="1:8" hidden="1" x14ac:dyDescent="0.3">
      <c r="B101" s="431"/>
      <c r="C101" s="250"/>
      <c r="D101" s="250"/>
      <c r="E101" s="250"/>
      <c r="F101" s="251"/>
    </row>
    <row r="102" spans="1:8" hidden="1" x14ac:dyDescent="0.3">
      <c r="B102" s="431"/>
      <c r="C102" s="250" t="s">
        <v>487</v>
      </c>
      <c r="D102" s="250" t="s">
        <v>486</v>
      </c>
      <c r="E102" s="250"/>
      <c r="F102" s="251"/>
    </row>
    <row r="103" spans="1:8" hidden="1" x14ac:dyDescent="0.3">
      <c r="B103" s="249" t="s">
        <v>488</v>
      </c>
      <c r="C103" s="241">
        <f>C100/E100</f>
        <v>0.64591158212966338</v>
      </c>
      <c r="D103" s="241">
        <f>D100/E100</f>
        <v>0.35408841787033662</v>
      </c>
    </row>
    <row r="104" spans="1:8" hidden="1" x14ac:dyDescent="0.3">
      <c r="B104" s="249" t="s">
        <v>489</v>
      </c>
      <c r="C104" s="241">
        <f>C100/C38</f>
        <v>0.17666345015136492</v>
      </c>
      <c r="D104" s="248" t="e">
        <f>D100/'RESUMEN X MES'!J8</f>
        <v>#DIV/0!</v>
      </c>
    </row>
    <row r="105" spans="1:8" hidden="1" x14ac:dyDescent="0.3">
      <c r="B105" s="249" t="s">
        <v>490</v>
      </c>
      <c r="C105" s="241">
        <f>C100/C58</f>
        <v>4.0176558503867622E-2</v>
      </c>
      <c r="D105" s="248">
        <f>D100/C58</f>
        <v>2.2024769999020855E-2</v>
      </c>
    </row>
    <row r="106" spans="1:8" hidden="1" x14ac:dyDescent="0.3"/>
    <row r="107" spans="1:8" hidden="1" x14ac:dyDescent="0.3">
      <c r="A107" s="897" t="s">
        <v>491</v>
      </c>
      <c r="B107" s="897"/>
      <c r="C107" s="897"/>
      <c r="D107" s="897"/>
      <c r="E107" s="897"/>
      <c r="F107" s="897"/>
      <c r="G107" s="897"/>
      <c r="H107" s="897"/>
    </row>
    <row r="108" spans="1:8" hidden="1" x14ac:dyDescent="0.3"/>
    <row r="109" spans="1:8" hidden="1" x14ac:dyDescent="0.3">
      <c r="A109" s="865" t="s">
        <v>4</v>
      </c>
      <c r="B109" s="867"/>
      <c r="C109" s="891" t="s">
        <v>426</v>
      </c>
      <c r="D109" s="891" t="s">
        <v>435</v>
      </c>
      <c r="E109" s="891" t="s">
        <v>319</v>
      </c>
      <c r="F109" s="891" t="s">
        <v>320</v>
      </c>
      <c r="G109" s="891" t="s">
        <v>437</v>
      </c>
      <c r="H109" s="891" t="s">
        <v>436</v>
      </c>
    </row>
    <row r="110" spans="1:8" ht="15" hidden="1" thickBot="1" x14ac:dyDescent="0.35">
      <c r="A110" s="423" t="s">
        <v>6</v>
      </c>
      <c r="B110" s="424" t="s">
        <v>7</v>
      </c>
      <c r="C110" s="892"/>
      <c r="D110" s="892"/>
      <c r="E110" s="892"/>
      <c r="F110" s="892"/>
      <c r="G110" s="892"/>
      <c r="H110" s="892"/>
    </row>
    <row r="111" spans="1:8" hidden="1" x14ac:dyDescent="0.3">
      <c r="A111" s="413"/>
      <c r="B111" s="413"/>
      <c r="C111" s="414"/>
      <c r="D111" s="415"/>
      <c r="E111" s="415"/>
      <c r="F111" s="415"/>
      <c r="G111" s="415"/>
      <c r="H111" s="415"/>
    </row>
    <row r="112" spans="1:8" hidden="1" x14ac:dyDescent="0.3">
      <c r="A112" s="419"/>
      <c r="B112" s="420"/>
      <c r="C112" s="425" t="s">
        <v>0</v>
      </c>
      <c r="D112" s="425" t="s">
        <v>0</v>
      </c>
      <c r="E112" s="425" t="s">
        <v>0</v>
      </c>
      <c r="F112" s="425" t="s">
        <v>0</v>
      </c>
      <c r="G112" s="426"/>
      <c r="H112" s="427"/>
    </row>
    <row r="113" spans="1:8" hidden="1" x14ac:dyDescent="0.3">
      <c r="A113" s="416">
        <v>0</v>
      </c>
      <c r="B113" s="417" t="s">
        <v>12</v>
      </c>
      <c r="C113" s="418">
        <f>C48-E95</f>
        <v>5183242511</v>
      </c>
      <c r="D113" s="418">
        <f t="shared" ref="D113:E119" si="15">D48</f>
        <v>905373413.1400001</v>
      </c>
      <c r="E113" s="418">
        <f t="shared" si="15"/>
        <v>736358779.00999999</v>
      </c>
      <c r="F113" s="418">
        <f>C113-D113-E113</f>
        <v>3541510318.8499994</v>
      </c>
      <c r="G113" s="233">
        <f t="shared" ref="G113:G119" si="16">(C113-F113)/C113</f>
        <v>0.31673844869613521</v>
      </c>
      <c r="H113" s="232">
        <f>D113/C113</f>
        <v>0.17467317248201203</v>
      </c>
    </row>
    <row r="114" spans="1:8" hidden="1" x14ac:dyDescent="0.3">
      <c r="A114" s="416">
        <v>1</v>
      </c>
      <c r="B114" s="417" t="s">
        <v>46</v>
      </c>
      <c r="C114" s="418">
        <f>C49-E96</f>
        <v>1264730129</v>
      </c>
      <c r="D114" s="418">
        <f t="shared" si="15"/>
        <v>21907167.749999996</v>
      </c>
      <c r="E114" s="418">
        <f t="shared" si="15"/>
        <v>227479865.28000003</v>
      </c>
      <c r="F114" s="418">
        <f>C114-D114-E114</f>
        <v>1015343095.97</v>
      </c>
      <c r="G114" s="233">
        <f t="shared" si="16"/>
        <v>0.19718596664348143</v>
      </c>
      <c r="H114" s="232">
        <f t="shared" ref="H114:H119" si="17">D114/C114</f>
        <v>1.7321614507058207E-2</v>
      </c>
    </row>
    <row r="115" spans="1:8" hidden="1" x14ac:dyDescent="0.3">
      <c r="A115" s="416">
        <v>2</v>
      </c>
      <c r="B115" s="417" t="s">
        <v>109</v>
      </c>
      <c r="C115" s="418">
        <f>C50-E97</f>
        <v>42641611</v>
      </c>
      <c r="D115" s="418">
        <f t="shared" si="15"/>
        <v>364189</v>
      </c>
      <c r="E115" s="418">
        <f t="shared" si="15"/>
        <v>371351</v>
      </c>
      <c r="F115" s="418">
        <f>C115-D115-E115</f>
        <v>41906071</v>
      </c>
      <c r="G115" s="233">
        <f t="shared" si="16"/>
        <v>1.724934829502572E-2</v>
      </c>
      <c r="H115" s="232">
        <f t="shared" si="17"/>
        <v>8.540695143999133E-3</v>
      </c>
    </row>
    <row r="116" spans="1:8" hidden="1" x14ac:dyDescent="0.3">
      <c r="A116" s="416">
        <v>3</v>
      </c>
      <c r="B116" s="417" t="s">
        <v>145</v>
      </c>
      <c r="C116" s="418">
        <v>0</v>
      </c>
      <c r="D116" s="418">
        <f t="shared" si="15"/>
        <v>0</v>
      </c>
      <c r="E116" s="418">
        <f t="shared" si="15"/>
        <v>0</v>
      </c>
      <c r="F116" s="418">
        <f>F85+RESUMENxPartida!Y51</f>
        <v>0</v>
      </c>
      <c r="G116" s="233">
        <v>0</v>
      </c>
      <c r="H116" s="232">
        <v>0</v>
      </c>
    </row>
    <row r="117" spans="1:8" hidden="1" x14ac:dyDescent="0.3">
      <c r="A117" s="416">
        <v>4</v>
      </c>
      <c r="B117" s="417" t="s">
        <v>169</v>
      </c>
      <c r="C117" s="418">
        <v>0</v>
      </c>
      <c r="D117" s="418">
        <f t="shared" si="15"/>
        <v>0</v>
      </c>
      <c r="E117" s="418">
        <f t="shared" si="15"/>
        <v>0</v>
      </c>
      <c r="F117" s="418">
        <f>F90+RESUMENxPartida!Y52</f>
        <v>0</v>
      </c>
      <c r="G117" s="233">
        <v>0</v>
      </c>
      <c r="H117" s="232">
        <v>0</v>
      </c>
    </row>
    <row r="118" spans="1:8" hidden="1" x14ac:dyDescent="0.3">
      <c r="A118" s="416">
        <v>5</v>
      </c>
      <c r="B118" s="417" t="s">
        <v>191</v>
      </c>
      <c r="C118" s="418">
        <f>C53-E98</f>
        <v>948721758</v>
      </c>
      <c r="D118" s="418">
        <f t="shared" si="15"/>
        <v>0</v>
      </c>
      <c r="E118" s="418">
        <f t="shared" si="15"/>
        <v>426598297.81999999</v>
      </c>
      <c r="F118" s="418">
        <f>C118-D118-E118</f>
        <v>522123460.18000001</v>
      </c>
      <c r="G118" s="233">
        <f t="shared" si="16"/>
        <v>0.44965585981638251</v>
      </c>
      <c r="H118" s="232">
        <f t="shared" si="17"/>
        <v>0</v>
      </c>
    </row>
    <row r="119" spans="1:8" hidden="1" x14ac:dyDescent="0.3">
      <c r="A119" s="416">
        <v>6</v>
      </c>
      <c r="B119" s="417" t="s">
        <v>219</v>
      </c>
      <c r="C119" s="418">
        <f>C54-E99</f>
        <v>2138401823</v>
      </c>
      <c r="D119" s="418">
        <f t="shared" si="15"/>
        <v>427933907.46000004</v>
      </c>
      <c r="E119" s="418">
        <f t="shared" si="15"/>
        <v>207415460.73999998</v>
      </c>
      <c r="F119" s="418">
        <f>C119-D119-E119</f>
        <v>1503052454.8</v>
      </c>
      <c r="G119" s="233">
        <f t="shared" si="16"/>
        <v>0.29711411642394586</v>
      </c>
      <c r="H119" s="232">
        <f t="shared" si="17"/>
        <v>0.20011856651882401</v>
      </c>
    </row>
    <row r="120" spans="1:8" ht="17.399999999999999" hidden="1" x14ac:dyDescent="0.55000000000000004">
      <c r="A120" s="419"/>
      <c r="B120" s="420"/>
      <c r="C120" s="421"/>
      <c r="D120" s="421"/>
      <c r="E120" s="421"/>
      <c r="F120" s="421"/>
      <c r="G120" s="432"/>
      <c r="H120" s="433"/>
    </row>
    <row r="121" spans="1:8" ht="15" hidden="1" thickBot="1" x14ac:dyDescent="0.35">
      <c r="A121" s="434"/>
      <c r="B121" s="435" t="s">
        <v>11</v>
      </c>
      <c r="C121" s="229">
        <f>SUM(C113:C120)</f>
        <v>9577737832</v>
      </c>
      <c r="D121" s="229">
        <f>SUM(D113:D120)</f>
        <v>1355578677.3500001</v>
      </c>
      <c r="E121" s="229">
        <f>SUM(E113:E120)</f>
        <v>1598223753.8499999</v>
      </c>
      <c r="F121" s="229">
        <f>SUM(F113:F120)</f>
        <v>6623935400.8000002</v>
      </c>
      <c r="G121" s="230">
        <f>(C121-F121)/C121</f>
        <v>0.30840293219669324</v>
      </c>
      <c r="H121" s="231">
        <f>D121/C121</f>
        <v>0.14153432690764428</v>
      </c>
    </row>
    <row r="122" spans="1:8" hidden="1" x14ac:dyDescent="0.3"/>
    <row r="123" spans="1:8" hidden="1" x14ac:dyDescent="0.3">
      <c r="B123" s="420" t="s">
        <v>479</v>
      </c>
    </row>
  </sheetData>
  <mergeCells count="36">
    <mergeCell ref="A1:H1"/>
    <mergeCell ref="A3:H3"/>
    <mergeCell ref="A4:H4"/>
    <mergeCell ref="A2:H2"/>
    <mergeCell ref="F109:F110"/>
    <mergeCell ref="H109:H110"/>
    <mergeCell ref="G109:G110"/>
    <mergeCell ref="A88:H88"/>
    <mergeCell ref="B93:F93"/>
    <mergeCell ref="A107:H107"/>
    <mergeCell ref="A109:B109"/>
    <mergeCell ref="C109:C110"/>
    <mergeCell ref="D109:D110"/>
    <mergeCell ref="E109:E110"/>
    <mergeCell ref="A22:H22"/>
    <mergeCell ref="A23:H23"/>
    <mergeCell ref="A19:H19"/>
    <mergeCell ref="A20:H20"/>
    <mergeCell ref="A25:B25"/>
    <mergeCell ref="C25:C26"/>
    <mergeCell ref="D25:D26"/>
    <mergeCell ref="E25:E26"/>
    <mergeCell ref="F25:F26"/>
    <mergeCell ref="G25:G26"/>
    <mergeCell ref="H25:H26"/>
    <mergeCell ref="A21:H21"/>
    <mergeCell ref="A41:H41"/>
    <mergeCell ref="A42:H42"/>
    <mergeCell ref="A45:B45"/>
    <mergeCell ref="C45:C46"/>
    <mergeCell ref="D45:D46"/>
    <mergeCell ref="E45:E46"/>
    <mergeCell ref="F45:F46"/>
    <mergeCell ref="G45:G46"/>
    <mergeCell ref="H45:H46"/>
    <mergeCell ref="A43:H43"/>
  </mergeCells>
  <printOptions horizont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897" t="str">
        <f>'[2]H-23 P-893'!A1:E1</f>
        <v>MINISTERIO DE CIENCIA TECNOLOGÍA Y TELECOMUNICACIONES</v>
      </c>
      <c r="B1" s="897"/>
      <c r="C1" s="897"/>
      <c r="D1" s="897"/>
      <c r="E1" s="897"/>
      <c r="F1" s="897"/>
      <c r="G1" s="897"/>
      <c r="H1" s="897"/>
      <c r="I1" s="897"/>
      <c r="J1" s="897"/>
      <c r="K1" s="897"/>
      <c r="L1" s="897"/>
      <c r="M1" s="897"/>
    </row>
    <row r="2" spans="1:13" x14ac:dyDescent="0.3">
      <c r="A2" s="923" t="s">
        <v>613</v>
      </c>
      <c r="B2" s="923"/>
      <c r="C2" s="923"/>
      <c r="D2" s="923"/>
      <c r="E2" s="923"/>
      <c r="F2" s="923"/>
      <c r="G2" s="923"/>
      <c r="H2" s="923"/>
      <c r="I2" s="923"/>
      <c r="J2" s="923"/>
      <c r="K2" s="923"/>
      <c r="L2" s="923"/>
      <c r="M2" s="923"/>
    </row>
    <row r="3" spans="1:13" ht="15" thickBot="1" x14ac:dyDescent="0.35">
      <c r="A3" s="282"/>
      <c r="B3" s="282"/>
      <c r="C3" s="282"/>
      <c r="D3" s="282"/>
      <c r="E3" s="282"/>
      <c r="F3" s="282"/>
      <c r="G3" s="282"/>
      <c r="H3" s="282"/>
      <c r="I3" s="282"/>
      <c r="J3" s="282"/>
      <c r="K3" s="282"/>
      <c r="L3" s="282"/>
      <c r="M3" s="282"/>
    </row>
    <row r="4" spans="1:13" x14ac:dyDescent="0.3">
      <c r="A4" s="901" t="str">
        <f>'[2]H-23 P-893'!A3:E3</f>
        <v>PARTIDAS</v>
      </c>
      <c r="B4" s="902"/>
      <c r="C4" s="907">
        <v>893</v>
      </c>
      <c r="D4" s="907"/>
      <c r="E4" s="908"/>
      <c r="F4" s="313"/>
      <c r="G4" s="909">
        <v>899</v>
      </c>
      <c r="H4" s="910"/>
      <c r="I4" s="911"/>
      <c r="J4" s="313"/>
      <c r="K4" s="917" t="s">
        <v>470</v>
      </c>
      <c r="L4" s="918"/>
      <c r="M4" s="919"/>
    </row>
    <row r="5" spans="1:13" ht="15" thickBot="1" x14ac:dyDescent="0.35">
      <c r="A5" s="903"/>
      <c r="B5" s="904"/>
      <c r="C5" s="912" t="s">
        <v>692</v>
      </c>
      <c r="D5" s="912"/>
      <c r="E5" s="913"/>
      <c r="F5" s="314"/>
      <c r="G5" s="920" t="str">
        <f>C5</f>
        <v>ENERO 2020</v>
      </c>
      <c r="H5" s="921"/>
      <c r="I5" s="922"/>
      <c r="J5" s="314"/>
      <c r="K5" s="914" t="str">
        <f>G5</f>
        <v>ENERO 2020</v>
      </c>
      <c r="L5" s="915"/>
      <c r="M5" s="916"/>
    </row>
    <row r="6" spans="1:13" ht="46.2" customHeight="1" x14ac:dyDescent="0.3">
      <c r="A6" s="905"/>
      <c r="B6" s="906"/>
      <c r="C6" s="330" t="s">
        <v>463</v>
      </c>
      <c r="D6" s="331" t="s">
        <v>464</v>
      </c>
      <c r="E6" s="331" t="s">
        <v>465</v>
      </c>
      <c r="F6" s="314"/>
      <c r="G6" s="332" t="s">
        <v>463</v>
      </c>
      <c r="H6" s="333" t="s">
        <v>469</v>
      </c>
      <c r="I6" s="333" t="s">
        <v>465</v>
      </c>
      <c r="J6" s="314"/>
      <c r="K6" s="334" t="s">
        <v>463</v>
      </c>
      <c r="L6" s="335" t="s">
        <v>464</v>
      </c>
      <c r="M6" s="335" t="s">
        <v>465</v>
      </c>
    </row>
    <row r="7" spans="1:13" x14ac:dyDescent="0.3">
      <c r="A7" s="326" t="s">
        <v>664</v>
      </c>
      <c r="B7" s="322" t="s">
        <v>654</v>
      </c>
      <c r="C7" s="322"/>
      <c r="D7" s="322"/>
      <c r="E7" s="322"/>
      <c r="G7" s="322"/>
      <c r="H7" s="322"/>
      <c r="I7" s="322"/>
      <c r="K7" s="308">
        <f t="shared" ref="K7:L10" si="0">C7+G7</f>
        <v>0</v>
      </c>
      <c r="L7" s="308"/>
      <c r="M7" s="310"/>
    </row>
    <row r="8" spans="1:13" x14ac:dyDescent="0.3">
      <c r="A8" s="327" t="s">
        <v>614</v>
      </c>
      <c r="B8" s="307" t="s">
        <v>615</v>
      </c>
      <c r="C8" s="315">
        <f>+'PPTO AL 28 DE FEBRERO  2025'!AD17</f>
        <v>0</v>
      </c>
      <c r="D8" s="308">
        <f>+'PPTO AL 28 DE FEBRERO  2025'!AE17</f>
        <v>0</v>
      </c>
      <c r="E8" s="309" t="e">
        <f>D8/C8</f>
        <v>#DIV/0!</v>
      </c>
      <c r="F8" s="314"/>
      <c r="G8" s="342">
        <v>0</v>
      </c>
      <c r="H8" s="342">
        <v>0</v>
      </c>
      <c r="I8" s="343">
        <v>0</v>
      </c>
      <c r="J8" s="314"/>
      <c r="K8" s="308">
        <f t="shared" si="0"/>
        <v>0</v>
      </c>
      <c r="L8" s="308">
        <f t="shared" si="0"/>
        <v>0</v>
      </c>
      <c r="M8" s="310" t="e">
        <f t="shared" ref="M8:M36" si="1">L8/K8</f>
        <v>#DIV/0!</v>
      </c>
    </row>
    <row r="9" spans="1:13" x14ac:dyDescent="0.3">
      <c r="A9" s="328" t="s">
        <v>665</v>
      </c>
      <c r="B9" s="307" t="s">
        <v>19</v>
      </c>
      <c r="C9" s="315"/>
      <c r="D9" s="308"/>
      <c r="E9" s="309"/>
      <c r="F9" s="314"/>
      <c r="G9" s="342"/>
      <c r="H9" s="342"/>
      <c r="I9" s="343"/>
      <c r="J9" s="314"/>
      <c r="K9" s="308">
        <f t="shared" si="0"/>
        <v>0</v>
      </c>
      <c r="L9" s="308"/>
      <c r="M9" s="310"/>
    </row>
    <row r="10" spans="1:13" x14ac:dyDescent="0.3">
      <c r="A10" s="327" t="s">
        <v>616</v>
      </c>
      <c r="B10" s="307" t="s">
        <v>20</v>
      </c>
      <c r="C10" s="315">
        <f>'PPTO AL 28 DE FEBRERO  2025'!AD19</f>
        <v>4000000</v>
      </c>
      <c r="D10" s="308">
        <f>'PPTO AL 28 DE FEBRERO  2025'!AE19</f>
        <v>1486699.18</v>
      </c>
      <c r="E10" s="309">
        <f>D10/C10</f>
        <v>0.371674795</v>
      </c>
      <c r="F10" s="314"/>
      <c r="G10" s="342">
        <v>500000</v>
      </c>
      <c r="H10" s="372">
        <v>0</v>
      </c>
      <c r="I10" s="343">
        <v>0</v>
      </c>
      <c r="J10" s="314"/>
      <c r="K10" s="308">
        <f t="shared" si="0"/>
        <v>4500000</v>
      </c>
      <c r="L10" s="308">
        <f t="shared" si="0"/>
        <v>1486699.18</v>
      </c>
      <c r="M10" s="310">
        <f t="shared" si="1"/>
        <v>0.33037759555555551</v>
      </c>
    </row>
    <row r="11" spans="1:13" x14ac:dyDescent="0.3">
      <c r="A11" s="328" t="s">
        <v>666</v>
      </c>
      <c r="B11" s="307" t="s">
        <v>59</v>
      </c>
      <c r="C11" s="315"/>
      <c r="D11" s="308"/>
      <c r="E11" s="309"/>
      <c r="F11" s="314"/>
      <c r="G11" s="342"/>
      <c r="H11" s="342"/>
      <c r="I11" s="343"/>
      <c r="J11" s="314"/>
      <c r="K11" s="308"/>
      <c r="L11" s="308"/>
      <c r="M11" s="310"/>
    </row>
    <row r="12" spans="1:13" x14ac:dyDescent="0.3">
      <c r="A12" s="327" t="s">
        <v>633</v>
      </c>
      <c r="B12" s="307" t="s">
        <v>634</v>
      </c>
      <c r="C12" s="315">
        <f>+'PPTO AL 28 DE FEBRERO  2025'!AD59</f>
        <v>3500000</v>
      </c>
      <c r="D12" s="308">
        <f>+'PPTO AL 28 DE FEBRERO  2025'!AE59</f>
        <v>767236.1</v>
      </c>
      <c r="E12" s="309">
        <f>D12/C12</f>
        <v>0.21921031428571428</v>
      </c>
      <c r="F12" s="314"/>
      <c r="G12" s="342">
        <v>45000000</v>
      </c>
      <c r="H12" s="372">
        <v>0</v>
      </c>
      <c r="I12" s="343">
        <v>0</v>
      </c>
      <c r="J12" s="314"/>
      <c r="K12" s="308">
        <f t="shared" ref="K12:K36" si="2">C12+G12</f>
        <v>48500000</v>
      </c>
      <c r="L12" s="308">
        <f t="shared" ref="L12:L40" si="3">D12+H12</f>
        <v>767236.1</v>
      </c>
      <c r="M12" s="310">
        <f t="shared" si="1"/>
        <v>1.5819301030927834E-2</v>
      </c>
    </row>
    <row r="13" spans="1:13" x14ac:dyDescent="0.3">
      <c r="A13" s="327" t="s">
        <v>635</v>
      </c>
      <c r="B13" s="307" t="s">
        <v>636</v>
      </c>
      <c r="C13" s="315">
        <f>+'PPTO AL 28 DE FEBRERO  2025'!AD60</f>
        <v>2000000</v>
      </c>
      <c r="D13" s="315">
        <f>+'PPTO AL 28 DE FEBRERO  2025'!AE60</f>
        <v>0</v>
      </c>
      <c r="E13" s="309">
        <v>0</v>
      </c>
      <c r="F13" s="314"/>
      <c r="G13" s="342">
        <v>0</v>
      </c>
      <c r="H13" s="372">
        <v>0</v>
      </c>
      <c r="I13" s="343">
        <v>0</v>
      </c>
      <c r="J13" s="314"/>
      <c r="K13" s="308">
        <f t="shared" si="2"/>
        <v>2000000</v>
      </c>
      <c r="L13" s="308">
        <f t="shared" si="3"/>
        <v>0</v>
      </c>
      <c r="M13" s="310">
        <v>0</v>
      </c>
    </row>
    <row r="14" spans="1:13" x14ac:dyDescent="0.3">
      <c r="A14" s="327" t="s">
        <v>617</v>
      </c>
      <c r="B14" s="307" t="s">
        <v>67</v>
      </c>
      <c r="C14" s="315"/>
      <c r="D14" s="308"/>
      <c r="E14" s="309"/>
      <c r="F14" s="314"/>
      <c r="G14" s="342"/>
      <c r="H14" s="342"/>
      <c r="I14" s="343"/>
      <c r="J14" s="314"/>
      <c r="K14" s="308"/>
      <c r="L14" s="308">
        <f t="shared" si="3"/>
        <v>0</v>
      </c>
      <c r="M14" s="310"/>
    </row>
    <row r="15" spans="1:13" x14ac:dyDescent="0.3">
      <c r="A15" s="327" t="s">
        <v>618</v>
      </c>
      <c r="B15" s="307" t="s">
        <v>68</v>
      </c>
      <c r="C15" s="315">
        <f>'PPTO AL 28 DE FEBRERO  2025'!AD67</f>
        <v>0</v>
      </c>
      <c r="D15" s="308">
        <f>'PPTO AL 28 DE FEBRERO  2025'!AE67</f>
        <v>0</v>
      </c>
      <c r="E15" s="309">
        <v>0</v>
      </c>
      <c r="F15" s="314"/>
      <c r="G15" s="342">
        <v>0</v>
      </c>
      <c r="H15" s="342">
        <v>0</v>
      </c>
      <c r="I15" s="343">
        <v>0</v>
      </c>
      <c r="J15" s="314"/>
      <c r="K15" s="308">
        <f t="shared" si="2"/>
        <v>0</v>
      </c>
      <c r="L15" s="308">
        <f t="shared" si="3"/>
        <v>0</v>
      </c>
      <c r="M15" s="310">
        <v>0</v>
      </c>
    </row>
    <row r="16" spans="1:13" x14ac:dyDescent="0.3">
      <c r="A16" s="327" t="s">
        <v>619</v>
      </c>
      <c r="B16" s="307" t="s">
        <v>69</v>
      </c>
      <c r="C16" s="315">
        <f>'PPTO AL 28 DE FEBRERO  2025'!AD68</f>
        <v>0</v>
      </c>
      <c r="D16" s="308">
        <f>'PPTO AL 28 DE FEBRERO  2025'!AE68</f>
        <v>0</v>
      </c>
      <c r="E16" s="309">
        <v>0</v>
      </c>
      <c r="F16" s="314"/>
      <c r="G16" s="342">
        <v>0</v>
      </c>
      <c r="H16" s="342">
        <v>0</v>
      </c>
      <c r="I16" s="343">
        <v>0</v>
      </c>
      <c r="J16" s="314"/>
      <c r="K16" s="308">
        <f t="shared" si="2"/>
        <v>0</v>
      </c>
      <c r="L16" s="308">
        <f t="shared" si="3"/>
        <v>0</v>
      </c>
      <c r="M16" s="310">
        <v>0</v>
      </c>
    </row>
    <row r="17" spans="1:13" x14ac:dyDescent="0.3">
      <c r="A17" s="327" t="s">
        <v>620</v>
      </c>
      <c r="B17" s="307" t="s">
        <v>70</v>
      </c>
      <c r="C17" s="315">
        <f>'PPTO AL 28 DE FEBRERO  2025'!AD69</f>
        <v>0</v>
      </c>
      <c r="D17" s="308">
        <f>'PPTO AL 28 DE FEBRERO  2025'!AE69</f>
        <v>0</v>
      </c>
      <c r="E17" s="309">
        <v>0</v>
      </c>
      <c r="F17" s="314"/>
      <c r="G17" s="342">
        <v>0</v>
      </c>
      <c r="H17" s="342">
        <v>0</v>
      </c>
      <c r="I17" s="343">
        <v>0</v>
      </c>
      <c r="J17" s="314"/>
      <c r="K17" s="308">
        <f t="shared" si="2"/>
        <v>0</v>
      </c>
      <c r="L17" s="308">
        <f t="shared" si="3"/>
        <v>0</v>
      </c>
      <c r="M17" s="310">
        <v>0</v>
      </c>
    </row>
    <row r="18" spans="1:13" x14ac:dyDescent="0.3">
      <c r="A18" s="327" t="s">
        <v>621</v>
      </c>
      <c r="B18" s="307" t="s">
        <v>71</v>
      </c>
      <c r="C18" s="315">
        <f>'PPTO AL 28 DE FEBRERO  2025'!AD70</f>
        <v>80000000</v>
      </c>
      <c r="D18" s="308">
        <f>'PPTO AL 28 DE FEBRERO  2025'!AE70</f>
        <v>0</v>
      </c>
      <c r="E18" s="309">
        <f t="shared" ref="E18:E36" si="4">D18/C18</f>
        <v>0</v>
      </c>
      <c r="F18" s="314"/>
      <c r="G18" s="342">
        <v>65000000</v>
      </c>
      <c r="H18" s="372">
        <v>0</v>
      </c>
      <c r="I18" s="343">
        <v>0</v>
      </c>
      <c r="J18" s="314"/>
      <c r="K18" s="308">
        <f t="shared" si="2"/>
        <v>145000000</v>
      </c>
      <c r="L18" s="308">
        <f t="shared" si="3"/>
        <v>0</v>
      </c>
      <c r="M18" s="310">
        <f t="shared" si="1"/>
        <v>0</v>
      </c>
    </row>
    <row r="19" spans="1:13" x14ac:dyDescent="0.3">
      <c r="A19" s="327" t="s">
        <v>622</v>
      </c>
      <c r="B19" s="307" t="s">
        <v>72</v>
      </c>
      <c r="C19" s="315">
        <f>'PPTO AL 28 DE FEBRERO  2025'!AD71</f>
        <v>25000000</v>
      </c>
      <c r="D19" s="308">
        <f>'PPTO AL 28 DE FEBRERO  2025'!AE71</f>
        <v>0</v>
      </c>
      <c r="E19" s="309">
        <f t="shared" si="4"/>
        <v>0</v>
      </c>
      <c r="F19" s="314"/>
      <c r="G19" s="342">
        <v>0</v>
      </c>
      <c r="H19" s="342">
        <v>0</v>
      </c>
      <c r="I19" s="343">
        <v>0</v>
      </c>
      <c r="J19" s="314"/>
      <c r="K19" s="308">
        <f t="shared" si="2"/>
        <v>25000000</v>
      </c>
      <c r="L19" s="308">
        <f t="shared" si="3"/>
        <v>0</v>
      </c>
      <c r="M19" s="310">
        <f t="shared" si="1"/>
        <v>0</v>
      </c>
    </row>
    <row r="20" spans="1:13" x14ac:dyDescent="0.3">
      <c r="A20" s="327" t="s">
        <v>623</v>
      </c>
      <c r="B20" s="307" t="s">
        <v>73</v>
      </c>
      <c r="C20" s="315">
        <f>'PPTO AL 28 DE FEBRERO  2025'!AD72</f>
        <v>28200000</v>
      </c>
      <c r="D20" s="308">
        <f>'PPTO AL 28 DE FEBRERO  2025'!AE72</f>
        <v>1093369.43</v>
      </c>
      <c r="E20" s="309">
        <f t="shared" si="4"/>
        <v>3.8771965602836876E-2</v>
      </c>
      <c r="F20" s="314"/>
      <c r="G20" s="342">
        <v>20500000</v>
      </c>
      <c r="H20" s="372">
        <v>0</v>
      </c>
      <c r="I20" s="343">
        <v>0</v>
      </c>
      <c r="J20" s="314"/>
      <c r="K20" s="308">
        <f t="shared" si="2"/>
        <v>48700000</v>
      </c>
      <c r="L20" s="308">
        <f t="shared" si="3"/>
        <v>1093369.43</v>
      </c>
      <c r="M20" s="310">
        <f t="shared" si="1"/>
        <v>2.2451117659137574E-2</v>
      </c>
    </row>
    <row r="21" spans="1:13" x14ac:dyDescent="0.3">
      <c r="A21" s="327" t="s">
        <v>624</v>
      </c>
      <c r="B21" s="307" t="s">
        <v>74</v>
      </c>
      <c r="C21" s="315">
        <f>'PPTO AL 28 DE FEBRERO  2025'!AD73</f>
        <v>2131000</v>
      </c>
      <c r="D21" s="308">
        <f>'PPTO AL 28 DE FEBRERO  2025'!AE73</f>
        <v>7926.95</v>
      </c>
      <c r="E21" s="309">
        <f t="shared" si="4"/>
        <v>3.7198263725950259E-3</v>
      </c>
      <c r="F21" s="314"/>
      <c r="G21" s="342">
        <v>800000</v>
      </c>
      <c r="H21" s="372">
        <v>0</v>
      </c>
      <c r="I21" s="343">
        <v>0</v>
      </c>
      <c r="J21" s="314"/>
      <c r="K21" s="308">
        <f t="shared" si="2"/>
        <v>2931000</v>
      </c>
      <c r="L21" s="308">
        <f t="shared" si="3"/>
        <v>7926.95</v>
      </c>
      <c r="M21" s="310">
        <f t="shared" si="1"/>
        <v>2.7045206414193106E-3</v>
      </c>
    </row>
    <row r="22" spans="1:13" x14ac:dyDescent="0.3">
      <c r="A22" s="327" t="s">
        <v>625</v>
      </c>
      <c r="B22" s="307" t="s">
        <v>75</v>
      </c>
      <c r="C22" s="315"/>
      <c r="D22" s="308"/>
      <c r="E22" s="309"/>
      <c r="F22" s="314"/>
      <c r="G22" s="342"/>
      <c r="H22" s="342"/>
      <c r="I22" s="343"/>
      <c r="J22" s="314"/>
      <c r="K22" s="308">
        <f t="shared" si="2"/>
        <v>0</v>
      </c>
      <c r="L22" s="308">
        <f t="shared" si="3"/>
        <v>0</v>
      </c>
      <c r="M22" s="310"/>
    </row>
    <row r="23" spans="1:13" x14ac:dyDescent="0.3">
      <c r="A23" s="327" t="s">
        <v>626</v>
      </c>
      <c r="B23" s="307" t="s">
        <v>76</v>
      </c>
      <c r="C23" s="315">
        <f>'PPTO AL 28 DE FEBRERO  2025'!AD75</f>
        <v>714905</v>
      </c>
      <c r="D23" s="308">
        <f>'PPTO AL 28 DE FEBRERO  2025'!AE75</f>
        <v>23405</v>
      </c>
      <c r="E23" s="309">
        <f t="shared" si="4"/>
        <v>3.273861562025724E-2</v>
      </c>
      <c r="F23" s="314"/>
      <c r="G23" s="342">
        <v>400000</v>
      </c>
      <c r="H23" s="372">
        <v>0</v>
      </c>
      <c r="I23" s="343">
        <v>0</v>
      </c>
      <c r="J23" s="314"/>
      <c r="K23" s="308">
        <f t="shared" si="2"/>
        <v>1114905</v>
      </c>
      <c r="L23" s="308">
        <f t="shared" si="3"/>
        <v>23405</v>
      </c>
      <c r="M23" s="310">
        <f t="shared" si="1"/>
        <v>2.099282001605518E-2</v>
      </c>
    </row>
    <row r="24" spans="1:13" x14ac:dyDescent="0.3">
      <c r="A24" s="327" t="s">
        <v>627</v>
      </c>
      <c r="B24" s="307" t="s">
        <v>77</v>
      </c>
      <c r="C24" s="315">
        <f>'PPTO AL 28 DE FEBRERO  2025'!AD76</f>
        <v>20000000</v>
      </c>
      <c r="D24" s="308">
        <f>'PPTO AL 28 DE FEBRERO  2025'!AE76</f>
        <v>425500</v>
      </c>
      <c r="E24" s="309">
        <f t="shared" si="4"/>
        <v>2.1274999999999999E-2</v>
      </c>
      <c r="F24" s="314"/>
      <c r="G24" s="342">
        <v>3000000</v>
      </c>
      <c r="H24" s="372">
        <v>0</v>
      </c>
      <c r="I24" s="343">
        <v>0</v>
      </c>
      <c r="J24" s="314"/>
      <c r="K24" s="308">
        <f t="shared" si="2"/>
        <v>23000000</v>
      </c>
      <c r="L24" s="308">
        <f t="shared" si="3"/>
        <v>425500</v>
      </c>
      <c r="M24" s="310">
        <f t="shared" si="1"/>
        <v>1.8499999999999999E-2</v>
      </c>
    </row>
    <row r="25" spans="1:13" x14ac:dyDescent="0.3">
      <c r="A25" s="327" t="s">
        <v>628</v>
      </c>
      <c r="B25" s="307" t="s">
        <v>78</v>
      </c>
      <c r="C25" s="315">
        <f>'PPTO AL 28 DE FEBRERO  2025'!AD77</f>
        <v>28000000</v>
      </c>
      <c r="D25" s="308">
        <f>'PPTO AL 28 DE FEBRERO  2025'!AE77</f>
        <v>0</v>
      </c>
      <c r="E25" s="309">
        <f t="shared" si="4"/>
        <v>0</v>
      </c>
      <c r="F25" s="314"/>
      <c r="G25" s="342">
        <v>10000000</v>
      </c>
      <c r="H25" s="372">
        <v>0</v>
      </c>
      <c r="I25" s="343">
        <v>0</v>
      </c>
      <c r="J25" s="314"/>
      <c r="K25" s="308">
        <f t="shared" si="2"/>
        <v>38000000</v>
      </c>
      <c r="L25" s="308">
        <f t="shared" si="3"/>
        <v>0</v>
      </c>
      <c r="M25" s="310">
        <f t="shared" si="1"/>
        <v>0</v>
      </c>
    </row>
    <row r="26" spans="1:13" x14ac:dyDescent="0.3">
      <c r="A26" s="327" t="s">
        <v>629</v>
      </c>
      <c r="B26" s="307" t="s">
        <v>79</v>
      </c>
      <c r="C26" s="315">
        <f>'PPTO AL 28 DE FEBRERO  2025'!AD78</f>
        <v>18500000</v>
      </c>
      <c r="D26" s="308">
        <f>'PPTO AL 28 DE FEBRERO  2025'!AE78</f>
        <v>0</v>
      </c>
      <c r="E26" s="309">
        <f t="shared" si="4"/>
        <v>0</v>
      </c>
      <c r="F26" s="314"/>
      <c r="G26" s="342">
        <v>13000000</v>
      </c>
      <c r="H26" s="372">
        <v>0</v>
      </c>
      <c r="I26" s="343">
        <v>0</v>
      </c>
      <c r="J26" s="314"/>
      <c r="K26" s="308">
        <f t="shared" si="2"/>
        <v>31500000</v>
      </c>
      <c r="L26" s="308">
        <f t="shared" si="3"/>
        <v>0</v>
      </c>
      <c r="M26" s="310">
        <f t="shared" si="1"/>
        <v>0</v>
      </c>
    </row>
    <row r="27" spans="1:13" x14ac:dyDescent="0.3">
      <c r="A27" s="328" t="s">
        <v>667</v>
      </c>
      <c r="B27" s="307" t="s">
        <v>657</v>
      </c>
      <c r="C27" s="315"/>
      <c r="D27" s="315"/>
      <c r="E27" s="309"/>
      <c r="F27" s="314"/>
      <c r="G27" s="342"/>
      <c r="H27" s="372"/>
      <c r="I27" s="343"/>
      <c r="J27" s="314"/>
      <c r="K27" s="308">
        <f t="shared" ref="K27:L32" si="5">C27+G27</f>
        <v>0</v>
      </c>
      <c r="L27" s="308">
        <f t="shared" si="5"/>
        <v>0</v>
      </c>
      <c r="M27" s="310"/>
    </row>
    <row r="28" spans="1:13" x14ac:dyDescent="0.3">
      <c r="A28" s="327" t="s">
        <v>637</v>
      </c>
      <c r="B28" s="307" t="s">
        <v>638</v>
      </c>
      <c r="C28" s="315">
        <f>+'PPTO AL 28 DE FEBRERO  2025'!AD84</f>
        <v>127200000</v>
      </c>
      <c r="D28" s="308">
        <f>+'PPTO AL 28 DE FEBRERO  2025'!AE84</f>
        <v>0</v>
      </c>
      <c r="E28" s="309" t="s">
        <v>0</v>
      </c>
      <c r="F28" s="314"/>
      <c r="G28" s="342">
        <v>1500000</v>
      </c>
      <c r="H28" s="372">
        <v>0</v>
      </c>
      <c r="I28" s="343">
        <v>0</v>
      </c>
      <c r="J28" s="314"/>
      <c r="K28" s="308">
        <f t="shared" si="5"/>
        <v>128700000</v>
      </c>
      <c r="L28" s="308">
        <f t="shared" si="5"/>
        <v>0</v>
      </c>
      <c r="M28" s="310">
        <f t="shared" si="1"/>
        <v>0</v>
      </c>
    </row>
    <row r="29" spans="1:13" x14ac:dyDescent="0.3">
      <c r="A29" s="327" t="s">
        <v>639</v>
      </c>
      <c r="B29" s="307" t="s">
        <v>640</v>
      </c>
      <c r="C29" s="315">
        <f>+'PPTO AL 28 DE FEBRERO  2025'!AD85</f>
        <v>0</v>
      </c>
      <c r="D29" s="315">
        <f>+'PPTO AL 28 DE FEBRERO  2025'!AE85</f>
        <v>0</v>
      </c>
      <c r="E29" s="309">
        <v>0</v>
      </c>
      <c r="F29" s="314"/>
      <c r="G29" s="342">
        <v>0</v>
      </c>
      <c r="H29" s="372">
        <v>0</v>
      </c>
      <c r="I29" s="343">
        <v>0</v>
      </c>
      <c r="J29" s="314"/>
      <c r="K29" s="308">
        <f t="shared" si="5"/>
        <v>0</v>
      </c>
      <c r="L29" s="308">
        <f t="shared" si="5"/>
        <v>0</v>
      </c>
      <c r="M29" s="310" t="e">
        <f t="shared" si="1"/>
        <v>#DIV/0!</v>
      </c>
    </row>
    <row r="30" spans="1:13" x14ac:dyDescent="0.3">
      <c r="A30" s="327" t="s">
        <v>641</v>
      </c>
      <c r="B30" s="307" t="s">
        <v>87</v>
      </c>
      <c r="C30" s="315">
        <f>+'PPTO AL 28 DE FEBRERO  2025'!AD86</f>
        <v>0</v>
      </c>
      <c r="D30" s="315">
        <f>+'PPTO AL 28 DE FEBRERO  2025'!AE86</f>
        <v>0</v>
      </c>
      <c r="E30" s="309" t="e">
        <f>D30/C30</f>
        <v>#DIV/0!</v>
      </c>
      <c r="F30" s="314"/>
      <c r="G30" s="342">
        <v>400000</v>
      </c>
      <c r="H30" s="372">
        <v>0</v>
      </c>
      <c r="I30" s="343">
        <v>0</v>
      </c>
      <c r="J30" s="314"/>
      <c r="K30" s="308">
        <f t="shared" si="5"/>
        <v>400000</v>
      </c>
      <c r="L30" s="308">
        <f t="shared" si="5"/>
        <v>0</v>
      </c>
      <c r="M30" s="310">
        <f t="shared" si="1"/>
        <v>0</v>
      </c>
    </row>
    <row r="31" spans="1:13" x14ac:dyDescent="0.3">
      <c r="A31" s="328" t="s">
        <v>668</v>
      </c>
      <c r="B31" s="307" t="s">
        <v>658</v>
      </c>
      <c r="C31" s="315"/>
      <c r="D31" s="315"/>
      <c r="E31" s="309"/>
      <c r="F31" s="314"/>
      <c r="G31" s="342"/>
      <c r="H31" s="372"/>
      <c r="I31" s="343"/>
      <c r="J31" s="314"/>
      <c r="K31" s="308">
        <f t="shared" si="5"/>
        <v>0</v>
      </c>
      <c r="L31" s="308">
        <f t="shared" si="5"/>
        <v>0</v>
      </c>
      <c r="M31" s="310"/>
    </row>
    <row r="32" spans="1:13" x14ac:dyDescent="0.3">
      <c r="A32" s="327" t="s">
        <v>642</v>
      </c>
      <c r="B32" s="307" t="s">
        <v>643</v>
      </c>
      <c r="C32" s="315">
        <v>0</v>
      </c>
      <c r="D32" s="308">
        <v>0</v>
      </c>
      <c r="E32" s="309">
        <v>0</v>
      </c>
      <c r="F32" s="314"/>
      <c r="G32" s="342">
        <v>0</v>
      </c>
      <c r="H32" s="342">
        <v>0</v>
      </c>
      <c r="I32" s="343">
        <v>0</v>
      </c>
      <c r="J32" s="314"/>
      <c r="K32" s="308">
        <f t="shared" si="5"/>
        <v>0</v>
      </c>
      <c r="L32" s="308">
        <f t="shared" si="5"/>
        <v>0</v>
      </c>
      <c r="M32" s="310">
        <v>0</v>
      </c>
    </row>
    <row r="33" spans="1:13" x14ac:dyDescent="0.3">
      <c r="A33" s="328" t="s">
        <v>669</v>
      </c>
      <c r="B33" s="307" t="s">
        <v>655</v>
      </c>
      <c r="C33" s="315" t="s">
        <v>0</v>
      </c>
      <c r="D33" s="308" t="s">
        <v>0</v>
      </c>
      <c r="E33" s="309" t="s">
        <v>0</v>
      </c>
      <c r="F33" s="314"/>
      <c r="G33" s="342" t="s">
        <v>0</v>
      </c>
      <c r="H33" s="342" t="s">
        <v>0</v>
      </c>
      <c r="I33" s="343" t="s">
        <v>0</v>
      </c>
      <c r="J33" s="314"/>
      <c r="K33" s="308"/>
      <c r="L33" s="308"/>
      <c r="M33" s="310"/>
    </row>
    <row r="34" spans="1:13" x14ac:dyDescent="0.3">
      <c r="A34" s="327" t="s">
        <v>630</v>
      </c>
      <c r="B34" s="307" t="s">
        <v>119</v>
      </c>
      <c r="C34" s="315">
        <f>'PPTO AL 28 DE FEBRERO  2025'!AD119</f>
        <v>0</v>
      </c>
      <c r="D34" s="308">
        <f>'PPTO AL 28 DE FEBRERO  2025'!AE119</f>
        <v>0</v>
      </c>
      <c r="E34" s="309" t="e">
        <f t="shared" si="4"/>
        <v>#DIV/0!</v>
      </c>
      <c r="F34" s="314"/>
      <c r="G34" s="342">
        <v>700000</v>
      </c>
      <c r="H34" s="372">
        <v>0</v>
      </c>
      <c r="I34" s="343">
        <v>0</v>
      </c>
      <c r="J34" s="314"/>
      <c r="K34" s="308">
        <f t="shared" si="2"/>
        <v>700000</v>
      </c>
      <c r="L34" s="308">
        <f t="shared" si="3"/>
        <v>0</v>
      </c>
      <c r="M34" s="310">
        <f t="shared" si="1"/>
        <v>0</v>
      </c>
    </row>
    <row r="35" spans="1:13" x14ac:dyDescent="0.3">
      <c r="A35" s="328" t="s">
        <v>670</v>
      </c>
      <c r="B35" s="307" t="s">
        <v>656</v>
      </c>
      <c r="C35" s="315"/>
      <c r="D35" s="315"/>
      <c r="E35" s="309"/>
      <c r="F35" s="314"/>
      <c r="G35" s="342"/>
      <c r="H35" s="372"/>
      <c r="I35" s="343"/>
      <c r="J35" s="314"/>
      <c r="K35" s="308">
        <f t="shared" si="2"/>
        <v>0</v>
      </c>
      <c r="L35" s="308">
        <f t="shared" si="3"/>
        <v>0</v>
      </c>
      <c r="M35" s="310"/>
    </row>
    <row r="36" spans="1:13" x14ac:dyDescent="0.3">
      <c r="A36" s="327" t="s">
        <v>644</v>
      </c>
      <c r="B36" s="307" t="s">
        <v>140</v>
      </c>
      <c r="C36" s="315">
        <f>+'PPTO AL 28 DE FEBRERO  2025'!AD141</f>
        <v>300000</v>
      </c>
      <c r="D36" s="315">
        <f>+'PPTO AL 28 DE FEBRERO  2025'!AE141</f>
        <v>0</v>
      </c>
      <c r="E36" s="309">
        <f t="shared" si="4"/>
        <v>0</v>
      </c>
      <c r="F36" s="314"/>
      <c r="G36" s="342">
        <v>0</v>
      </c>
      <c r="H36" s="372">
        <v>0</v>
      </c>
      <c r="I36" s="343" t="e">
        <v>#DIV/0!</v>
      </c>
      <c r="J36" s="314"/>
      <c r="K36" s="308">
        <f t="shared" si="2"/>
        <v>300000</v>
      </c>
      <c r="L36" s="308">
        <f t="shared" si="3"/>
        <v>0</v>
      </c>
      <c r="M36" s="310">
        <f t="shared" si="1"/>
        <v>0</v>
      </c>
    </row>
    <row r="37" spans="1:13" x14ac:dyDescent="0.3">
      <c r="A37" s="327" t="s">
        <v>631</v>
      </c>
      <c r="B37" s="307" t="s">
        <v>192</v>
      </c>
      <c r="C37" s="315"/>
      <c r="D37" s="308"/>
      <c r="E37" s="309"/>
      <c r="F37" s="314"/>
      <c r="G37" s="342"/>
      <c r="H37" s="342"/>
      <c r="I37" s="343"/>
      <c r="J37" s="314"/>
      <c r="K37" s="308">
        <f t="shared" ref="K37:K50" si="6">C37+G37</f>
        <v>0</v>
      </c>
      <c r="L37" s="308">
        <f t="shared" si="3"/>
        <v>0</v>
      </c>
      <c r="M37" s="310"/>
    </row>
    <row r="38" spans="1:13" x14ac:dyDescent="0.3">
      <c r="A38" s="327" t="s">
        <v>632</v>
      </c>
      <c r="B38" s="307" t="s">
        <v>194</v>
      </c>
      <c r="C38" s="315">
        <f>'PPTO AL 28 DE FEBRERO  2025'!AD195</f>
        <v>0</v>
      </c>
      <c r="D38" s="308">
        <f>'PPTO AL 28 DE FEBRERO  2025'!AE195</f>
        <v>0</v>
      </c>
      <c r="E38" s="309">
        <v>0</v>
      </c>
      <c r="F38" s="314"/>
      <c r="G38" s="342">
        <v>0</v>
      </c>
      <c r="H38" s="342">
        <v>0</v>
      </c>
      <c r="I38" s="343">
        <v>0</v>
      </c>
      <c r="J38" s="314"/>
      <c r="K38" s="308">
        <f t="shared" si="6"/>
        <v>0</v>
      </c>
      <c r="L38" s="308">
        <f t="shared" si="3"/>
        <v>0</v>
      </c>
      <c r="M38" s="310">
        <v>0</v>
      </c>
    </row>
    <row r="39" spans="1:13" x14ac:dyDescent="0.3">
      <c r="A39" s="328" t="s">
        <v>671</v>
      </c>
      <c r="B39" s="307" t="s">
        <v>659</v>
      </c>
      <c r="C39" s="315"/>
      <c r="D39" s="308"/>
      <c r="E39" s="309"/>
      <c r="F39" s="314"/>
      <c r="G39" s="342"/>
      <c r="H39" s="342"/>
      <c r="I39" s="343"/>
      <c r="J39" s="314"/>
      <c r="K39" s="308">
        <f t="shared" si="6"/>
        <v>0</v>
      </c>
      <c r="L39" s="308">
        <f t="shared" si="3"/>
        <v>0</v>
      </c>
      <c r="M39" s="310"/>
    </row>
    <row r="40" spans="1:13" x14ac:dyDescent="0.3">
      <c r="A40" s="327" t="s">
        <v>645</v>
      </c>
      <c r="B40" s="307" t="s">
        <v>216</v>
      </c>
      <c r="C40" s="315">
        <v>0</v>
      </c>
      <c r="D40" s="308">
        <v>0</v>
      </c>
      <c r="E40" s="309">
        <v>0</v>
      </c>
      <c r="F40" s="314"/>
      <c r="G40" s="342">
        <v>0</v>
      </c>
      <c r="H40" s="342">
        <v>0</v>
      </c>
      <c r="I40" s="343">
        <v>0</v>
      </c>
      <c r="J40" s="314"/>
      <c r="K40" s="308">
        <f t="shared" si="6"/>
        <v>0</v>
      </c>
      <c r="L40" s="308">
        <f t="shared" si="3"/>
        <v>0</v>
      </c>
      <c r="M40" s="310">
        <v>0</v>
      </c>
    </row>
    <row r="41" spans="1:13" x14ac:dyDescent="0.3">
      <c r="A41" s="328" t="s">
        <v>672</v>
      </c>
      <c r="B41" s="307" t="s">
        <v>661</v>
      </c>
      <c r="C41" s="315"/>
      <c r="D41" s="308"/>
      <c r="E41" s="309"/>
      <c r="F41" s="314"/>
      <c r="G41" s="342"/>
      <c r="H41" s="342"/>
      <c r="I41" s="343"/>
      <c r="J41" s="314"/>
      <c r="K41" s="308">
        <f t="shared" si="6"/>
        <v>0</v>
      </c>
      <c r="L41" s="308">
        <f t="shared" ref="L41:L50" si="7">D41+H41</f>
        <v>0</v>
      </c>
      <c r="M41" s="310"/>
    </row>
    <row r="42" spans="1:13" x14ac:dyDescent="0.3">
      <c r="A42" s="327" t="s">
        <v>646</v>
      </c>
      <c r="B42" s="307" t="s">
        <v>231</v>
      </c>
      <c r="C42" s="315">
        <v>0</v>
      </c>
      <c r="D42" s="308">
        <v>0</v>
      </c>
      <c r="E42" s="309">
        <v>0</v>
      </c>
      <c r="F42" s="314"/>
      <c r="G42" s="342">
        <v>0</v>
      </c>
      <c r="H42" s="342">
        <v>0</v>
      </c>
      <c r="I42" s="343">
        <v>0</v>
      </c>
      <c r="J42" s="314"/>
      <c r="K42" s="308">
        <f t="shared" si="6"/>
        <v>0</v>
      </c>
      <c r="L42" s="308">
        <f t="shared" si="7"/>
        <v>0</v>
      </c>
      <c r="M42" s="310">
        <v>0</v>
      </c>
    </row>
    <row r="43" spans="1:13" x14ac:dyDescent="0.3">
      <c r="A43" s="327" t="s">
        <v>647</v>
      </c>
      <c r="B43" s="307" t="s">
        <v>198</v>
      </c>
      <c r="C43" s="315">
        <v>0</v>
      </c>
      <c r="D43" s="308">
        <v>0</v>
      </c>
      <c r="E43" s="309">
        <v>0</v>
      </c>
      <c r="F43" s="314"/>
      <c r="G43" s="342">
        <v>0</v>
      </c>
      <c r="H43" s="342">
        <v>0</v>
      </c>
      <c r="I43" s="343">
        <v>0</v>
      </c>
      <c r="J43" s="314"/>
      <c r="K43" s="308">
        <f t="shared" si="6"/>
        <v>0</v>
      </c>
      <c r="L43" s="308">
        <f t="shared" si="7"/>
        <v>0</v>
      </c>
      <c r="M43" s="310">
        <v>0</v>
      </c>
    </row>
    <row r="44" spans="1:13" x14ac:dyDescent="0.3">
      <c r="A44" s="328" t="s">
        <v>673</v>
      </c>
      <c r="B44" s="307" t="s">
        <v>662</v>
      </c>
      <c r="C44" s="315"/>
      <c r="D44" s="308"/>
      <c r="E44" s="309"/>
      <c r="F44" s="314"/>
      <c r="G44" s="342"/>
      <c r="H44" s="342"/>
      <c r="I44" s="343"/>
      <c r="J44" s="314"/>
      <c r="K44" s="308">
        <f t="shared" si="6"/>
        <v>0</v>
      </c>
      <c r="L44" s="308">
        <f t="shared" si="7"/>
        <v>0</v>
      </c>
      <c r="M44" s="310"/>
    </row>
    <row r="45" spans="1:13" x14ac:dyDescent="0.3">
      <c r="A45" s="327" t="s">
        <v>648</v>
      </c>
      <c r="B45" s="307" t="s">
        <v>248</v>
      </c>
      <c r="C45" s="319">
        <v>0</v>
      </c>
      <c r="D45" s="320">
        <v>0</v>
      </c>
      <c r="E45" s="321">
        <v>0</v>
      </c>
      <c r="F45" s="314"/>
      <c r="G45" s="342">
        <v>0</v>
      </c>
      <c r="H45" s="373">
        <v>0</v>
      </c>
      <c r="I45" s="374">
        <v>0</v>
      </c>
      <c r="J45" s="314"/>
      <c r="K45" s="320">
        <f t="shared" si="6"/>
        <v>0</v>
      </c>
      <c r="L45" s="320">
        <f t="shared" si="7"/>
        <v>0</v>
      </c>
      <c r="M45" s="310">
        <v>0</v>
      </c>
    </row>
    <row r="46" spans="1:13" x14ac:dyDescent="0.3">
      <c r="A46" s="327" t="s">
        <v>649</v>
      </c>
      <c r="B46" s="307" t="s">
        <v>650</v>
      </c>
      <c r="C46" s="308">
        <v>0</v>
      </c>
      <c r="D46" s="308">
        <v>0</v>
      </c>
      <c r="E46" s="309">
        <v>0</v>
      </c>
      <c r="F46" s="367"/>
      <c r="G46" s="342">
        <v>0</v>
      </c>
      <c r="H46" s="342">
        <v>0</v>
      </c>
      <c r="I46" s="343">
        <v>0</v>
      </c>
      <c r="J46" s="307"/>
      <c r="K46" s="308">
        <f t="shared" si="6"/>
        <v>0</v>
      </c>
      <c r="L46" s="308">
        <f t="shared" si="7"/>
        <v>0</v>
      </c>
      <c r="M46" s="310">
        <v>0</v>
      </c>
    </row>
    <row r="47" spans="1:13" x14ac:dyDescent="0.3">
      <c r="A47" s="328" t="s">
        <v>674</v>
      </c>
      <c r="B47" s="307" t="s">
        <v>663</v>
      </c>
      <c r="C47" s="323"/>
      <c r="D47" s="324"/>
      <c r="E47" s="325"/>
      <c r="F47" s="314"/>
      <c r="G47" s="342"/>
      <c r="H47" s="375"/>
      <c r="I47" s="376"/>
      <c r="J47" s="314"/>
      <c r="K47" s="306">
        <f t="shared" si="6"/>
        <v>0</v>
      </c>
      <c r="L47" s="306">
        <f t="shared" si="7"/>
        <v>0</v>
      </c>
      <c r="M47" s="310"/>
    </row>
    <row r="48" spans="1:13" x14ac:dyDescent="0.3">
      <c r="A48" s="327" t="s">
        <v>651</v>
      </c>
      <c r="B48" s="307" t="s">
        <v>652</v>
      </c>
      <c r="C48" s="315">
        <v>0</v>
      </c>
      <c r="D48" s="308">
        <v>0</v>
      </c>
      <c r="E48" s="309">
        <v>0</v>
      </c>
      <c r="F48" s="314"/>
      <c r="G48" s="342">
        <v>0</v>
      </c>
      <c r="H48" s="342">
        <v>0</v>
      </c>
      <c r="I48" s="343">
        <v>0</v>
      </c>
      <c r="J48" s="314"/>
      <c r="K48" s="308">
        <f t="shared" si="6"/>
        <v>0</v>
      </c>
      <c r="L48" s="308">
        <f t="shared" si="7"/>
        <v>0</v>
      </c>
      <c r="M48" s="310">
        <v>0</v>
      </c>
    </row>
    <row r="49" spans="1:13" x14ac:dyDescent="0.3">
      <c r="A49" s="328" t="s">
        <v>675</v>
      </c>
      <c r="B49" s="307" t="s">
        <v>660</v>
      </c>
      <c r="C49" s="315"/>
      <c r="D49" s="308"/>
      <c r="E49" s="309"/>
      <c r="F49" s="314"/>
      <c r="G49" s="342"/>
      <c r="H49" s="342"/>
      <c r="I49" s="343"/>
      <c r="J49" s="314"/>
      <c r="K49" s="308">
        <f t="shared" si="6"/>
        <v>0</v>
      </c>
      <c r="L49" s="308">
        <f t="shared" si="7"/>
        <v>0</v>
      </c>
      <c r="M49" s="310"/>
    </row>
    <row r="50" spans="1:13" ht="15" thickBot="1" x14ac:dyDescent="0.35">
      <c r="A50" s="329" t="s">
        <v>653</v>
      </c>
      <c r="B50" s="311" t="s">
        <v>291</v>
      </c>
      <c r="C50" s="316">
        <v>0</v>
      </c>
      <c r="D50" s="312">
        <v>0</v>
      </c>
      <c r="E50" s="317">
        <v>0</v>
      </c>
      <c r="F50" s="318"/>
      <c r="G50" s="342">
        <v>0</v>
      </c>
      <c r="H50" s="344">
        <v>0</v>
      </c>
      <c r="I50" s="345">
        <v>0</v>
      </c>
      <c r="J50" s="318"/>
      <c r="K50" s="312">
        <f t="shared" si="6"/>
        <v>0</v>
      </c>
      <c r="L50" s="312">
        <f t="shared" si="7"/>
        <v>0</v>
      </c>
      <c r="M50" s="310">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I29"/>
  <sheetViews>
    <sheetView showGridLines="0" zoomScale="115" zoomScaleNormal="115" workbookViewId="0">
      <selection activeCell="H9" sqref="H9"/>
    </sheetView>
  </sheetViews>
  <sheetFormatPr baseColWidth="10" defaultColWidth="11.44140625" defaultRowHeight="11.4" outlineLevelRow="1" x14ac:dyDescent="0.2"/>
  <cols>
    <col min="1" max="1" width="16.33203125" style="1" bestFit="1" customWidth="1"/>
    <col min="2" max="2" width="25.6640625" style="1" customWidth="1"/>
    <col min="3" max="3" width="21" style="3" bestFit="1" customWidth="1"/>
    <col min="4" max="4" width="20.6640625" style="1" bestFit="1" customWidth="1"/>
    <col min="5" max="5" width="16.6640625" style="1" customWidth="1"/>
    <col min="6" max="7" width="10.88671875" style="1" hidden="1" customWidth="1"/>
    <col min="8" max="8" width="15.33203125" style="1" customWidth="1"/>
    <col min="9" max="9" width="16.6640625" style="1" customWidth="1"/>
    <col min="10" max="12" width="10.88671875" style="1" customWidth="1"/>
    <col min="13" max="16384" width="11.44140625" style="1"/>
  </cols>
  <sheetData>
    <row r="1" spans="1:9" ht="15" customHeight="1" x14ac:dyDescent="0.25">
      <c r="A1" s="798" t="str">
        <f>+'PPTO AL 28 DE FEBRERO  2025'!A1:AK1</f>
        <v>MINISTERIO DE CIENCIA, INNOVACIÓN, TECNOLOGÍA  Y TELECOMUNICACIONES</v>
      </c>
      <c r="B1" s="799"/>
      <c r="C1" s="799"/>
      <c r="D1" s="799"/>
      <c r="E1" s="799"/>
    </row>
    <row r="2" spans="1:9" ht="12" x14ac:dyDescent="0.25">
      <c r="A2" s="801" t="str">
        <f>+'PPTO AL 28 DE FEBRERO  2025'!A2:AK2</f>
        <v>EJERCICIO ECONÓMICO 2025</v>
      </c>
      <c r="B2" s="802"/>
      <c r="C2" s="802"/>
      <c r="D2" s="802"/>
      <c r="E2" s="802"/>
    </row>
    <row r="3" spans="1:9" ht="12" hidden="1" x14ac:dyDescent="0.25">
      <c r="A3" s="801" t="s">
        <v>738</v>
      </c>
      <c r="B3" s="802"/>
      <c r="C3" s="802"/>
      <c r="D3" s="802"/>
      <c r="E3" s="802"/>
    </row>
    <row r="4" spans="1:9" ht="18.600000000000001" customHeight="1" x14ac:dyDescent="0.25">
      <c r="A4" s="804" t="s">
        <v>741</v>
      </c>
      <c r="B4" s="805"/>
      <c r="C4" s="805"/>
      <c r="D4" s="805"/>
      <c r="E4" s="805"/>
    </row>
    <row r="5" spans="1:9" ht="26.4" customHeight="1" x14ac:dyDescent="0.3">
      <c r="A5"/>
      <c r="B5"/>
    </row>
    <row r="6" spans="1:9" ht="12" x14ac:dyDescent="0.25">
      <c r="A6" s="507" t="s">
        <v>713</v>
      </c>
      <c r="B6" s="507" t="s">
        <v>714</v>
      </c>
      <c r="C6" s="507" t="s">
        <v>690</v>
      </c>
      <c r="D6" s="507" t="s">
        <v>435</v>
      </c>
      <c r="E6" s="507" t="s">
        <v>715</v>
      </c>
    </row>
    <row r="7" spans="1:9" ht="14.4" x14ac:dyDescent="0.3">
      <c r="A7" s="322" t="s">
        <v>297</v>
      </c>
      <c r="B7" s="322" t="s">
        <v>708</v>
      </c>
      <c r="C7" s="506">
        <f>+'PPTO AL 28 DE FEBRERO  2025'!AD306</f>
        <v>95012957</v>
      </c>
      <c r="D7" s="506">
        <f>+'PPTO AL 28 DE FEBRERO  2025'!AE306</f>
        <v>14886081.23</v>
      </c>
      <c r="E7" s="520">
        <f>((C7/14)*3)-D7</f>
        <v>5473838.1271428578</v>
      </c>
      <c r="I7" s="527"/>
    </row>
    <row r="8" spans="1:9" ht="14.4" x14ac:dyDescent="0.3">
      <c r="A8" s="322" t="s">
        <v>299</v>
      </c>
      <c r="B8" s="322" t="s">
        <v>710</v>
      </c>
      <c r="C8" s="506">
        <f>+'PPTO AL 28 DE FEBRERO  2025'!AD308</f>
        <v>1153508437</v>
      </c>
      <c r="D8" s="506">
        <f>+'PPTO AL 28 DE FEBRERO  2025'!AE308</f>
        <v>197698642.59999999</v>
      </c>
      <c r="E8" s="520">
        <f>((C8/14)*3)-D8</f>
        <v>49481736.757142872</v>
      </c>
      <c r="I8" s="527"/>
    </row>
    <row r="9" spans="1:9" ht="14.4" x14ac:dyDescent="0.3">
      <c r="A9" s="322" t="s">
        <v>300</v>
      </c>
      <c r="B9" s="322" t="s">
        <v>711</v>
      </c>
      <c r="C9" s="506">
        <f>+'PPTO AL 28 DE FEBRERO  2025'!AD309</f>
        <v>300000000</v>
      </c>
      <c r="D9" s="506">
        <f>+'PPTO AL 28 DE FEBRERO  2025'!AE309</f>
        <v>50000000</v>
      </c>
      <c r="E9" s="520">
        <f>((C9/12)*2)-D9</f>
        <v>0</v>
      </c>
      <c r="I9" s="527"/>
    </row>
    <row r="10" spans="1:9" ht="14.4" x14ac:dyDescent="0.3">
      <c r="A10" s="322" t="s">
        <v>301</v>
      </c>
      <c r="B10" s="322" t="s">
        <v>712</v>
      </c>
      <c r="C10" s="506">
        <f>+'PPTO AL 28 DE FEBRERO  2025'!AD310</f>
        <v>118000000</v>
      </c>
      <c r="D10" s="506">
        <f>+'PPTO AL 28 DE FEBRERO  2025'!AE310</f>
        <v>19666666.66</v>
      </c>
      <c r="E10" s="520">
        <f>((C10/12)*2)-D10</f>
        <v>6.6666677594184875E-3</v>
      </c>
      <c r="I10" s="527"/>
    </row>
    <row r="11" spans="1:9" ht="14.4" x14ac:dyDescent="0.3">
      <c r="A11" s="322" t="s">
        <v>302</v>
      </c>
      <c r="B11" s="322" t="s">
        <v>709</v>
      </c>
      <c r="C11" s="506">
        <f>+'PPTO AL 28 DE FEBRERO  2025'!AD311</f>
        <v>67000000</v>
      </c>
      <c r="D11" s="506">
        <f>+'PPTO AL 28 DE FEBRERO  2025'!AE311</f>
        <v>12798162.49</v>
      </c>
      <c r="E11" s="520">
        <f>((C11/14)*3)-D11</f>
        <v>1558980.3671428561</v>
      </c>
      <c r="H11" s="528"/>
      <c r="I11" s="527"/>
    </row>
    <row r="12" spans="1:9" ht="12" x14ac:dyDescent="0.25">
      <c r="C12" s="1"/>
      <c r="D12" s="508" t="s">
        <v>11</v>
      </c>
      <c r="E12" s="509">
        <f>SUM(E7:E11)</f>
        <v>56514555.258095257</v>
      </c>
    </row>
    <row r="13" spans="1:9" hidden="1" outlineLevel="1" x14ac:dyDescent="0.2">
      <c r="D13" s="62"/>
      <c r="E13" s="506"/>
      <c r="H13" s="62"/>
      <c r="I13" s="510"/>
    </row>
    <row r="14" spans="1:9" hidden="1" outlineLevel="1" x14ac:dyDescent="0.2">
      <c r="D14" s="62"/>
      <c r="E14" s="506"/>
      <c r="H14" s="62"/>
      <c r="I14" s="510"/>
    </row>
    <row r="15" spans="1:9" hidden="1" outlineLevel="1" x14ac:dyDescent="0.2">
      <c r="D15" s="62"/>
      <c r="E15" s="506"/>
      <c r="H15" s="62"/>
      <c r="I15" s="510"/>
    </row>
    <row r="16" spans="1:9" hidden="1" outlineLevel="1" x14ac:dyDescent="0.2">
      <c r="D16" s="62"/>
      <c r="E16" s="506"/>
      <c r="H16" s="62"/>
      <c r="I16" s="510"/>
    </row>
    <row r="17" spans="1:9" hidden="1" outlineLevel="1" x14ac:dyDescent="0.2">
      <c r="D17" s="62"/>
      <c r="E17" s="506"/>
      <c r="H17" s="62"/>
      <c r="I17" s="510"/>
    </row>
    <row r="18" spans="1:9" collapsed="1" x14ac:dyDescent="0.2">
      <c r="D18" s="62"/>
    </row>
    <row r="19" spans="1:9" x14ac:dyDescent="0.2">
      <c r="D19" s="510"/>
    </row>
    <row r="20" spans="1:9" x14ac:dyDescent="0.2">
      <c r="D20" s="62"/>
      <c r="E20" s="62"/>
    </row>
    <row r="21" spans="1:9" ht="14.4" hidden="1" customHeight="1" outlineLevel="1" x14ac:dyDescent="0.25">
      <c r="A21" s="1" t="s">
        <v>738</v>
      </c>
      <c r="B21" s="924"/>
      <c r="C21" s="925"/>
      <c r="D21" s="514"/>
    </row>
    <row r="22" spans="1:9" hidden="1" outlineLevel="1" x14ac:dyDescent="0.2">
      <c r="B22" s="512"/>
      <c r="C22" s="513"/>
      <c r="D22" s="511"/>
    </row>
    <row r="23" spans="1:9" hidden="1" outlineLevel="1" x14ac:dyDescent="0.2">
      <c r="B23" s="512"/>
      <c r="C23" s="513"/>
      <c r="D23" s="511"/>
    </row>
    <row r="24" spans="1:9" hidden="1" outlineLevel="1" x14ac:dyDescent="0.2">
      <c r="B24" s="512"/>
      <c r="C24" s="513"/>
      <c r="D24" s="511"/>
    </row>
    <row r="25" spans="1:9" hidden="1" outlineLevel="1" x14ac:dyDescent="0.2">
      <c r="C25" s="510"/>
    </row>
    <row r="26" spans="1:9" collapsed="1" x14ac:dyDescent="0.2">
      <c r="C26" s="1"/>
      <c r="E26" s="79"/>
    </row>
    <row r="27" spans="1:9" x14ac:dyDescent="0.2">
      <c r="D27" s="79"/>
    </row>
    <row r="28" spans="1:9" x14ac:dyDescent="0.2">
      <c r="D28" s="79"/>
    </row>
    <row r="29" spans="1:9" x14ac:dyDescent="0.2">
      <c r="D29" s="79"/>
    </row>
  </sheetData>
  <mergeCells count="5">
    <mergeCell ref="B21:C21"/>
    <mergeCell ref="A1:E1"/>
    <mergeCell ref="A2:E2"/>
    <mergeCell ref="A3:E3"/>
    <mergeCell ref="A4:E4"/>
  </mergeCells>
  <conditionalFormatting sqref="E7:E11">
    <cfRule type="cellIs" dxfId="6" priority="2" operator="greaterThan">
      <formula>0</formula>
    </cfRule>
    <cfRule type="cellIs" dxfId="5" priority="3" operator="lessThan">
      <formula>0</formula>
    </cfRule>
  </conditionalFormatting>
  <conditionalFormatting sqref="E9">
    <cfRule type="cellIs" dxfId="4"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11"/>
  <sheetViews>
    <sheetView zoomScale="80" zoomScaleNormal="80" workbookViewId="0">
      <pane xSplit="1" ySplit="1" topLeftCell="B68" activePane="bottomRight" state="frozen"/>
      <selection activeCell="AC44" sqref="AC44"/>
      <selection pane="topRight" activeCell="AC44" sqref="AC44"/>
      <selection pane="bottomLeft" activeCell="AC44" sqref="AC44"/>
      <selection pane="bottomRight" activeCell="D70" sqref="D70"/>
    </sheetView>
  </sheetViews>
  <sheetFormatPr baseColWidth="10" defaultColWidth="9.109375" defaultRowHeight="14.4" x14ac:dyDescent="0.25"/>
  <cols>
    <col min="1" max="1" width="15.33203125" style="530" bestFit="1" customWidth="1"/>
    <col min="2" max="2" width="19" style="530" bestFit="1" customWidth="1"/>
    <col min="3" max="3" width="21.77734375" style="482" customWidth="1"/>
    <col min="4" max="4" width="20.109375" style="482" customWidth="1"/>
    <col min="5" max="5" width="19.44140625" style="482" customWidth="1"/>
    <col min="6" max="6" width="19.88671875" style="482" customWidth="1"/>
    <col min="7" max="7" width="20.6640625" style="482" customWidth="1"/>
    <col min="8" max="8" width="17.21875" style="482" customWidth="1"/>
    <col min="9" max="9" width="24" style="482" bestFit="1" customWidth="1"/>
    <col min="10" max="10" width="21" style="482" bestFit="1" customWidth="1"/>
    <col min="11" max="11" width="21.21875" style="482" customWidth="1"/>
    <col min="12" max="12" width="14.6640625" style="482" bestFit="1" customWidth="1"/>
    <col min="13" max="13" width="15.77734375" style="482" customWidth="1"/>
    <col min="14" max="14" width="19.44140625" style="482" customWidth="1"/>
    <col min="15" max="15" width="14.77734375" style="482" customWidth="1"/>
    <col min="16" max="16" width="64.44140625" style="629" customWidth="1"/>
    <col min="17" max="16384" width="9.109375" style="482"/>
  </cols>
  <sheetData>
    <row r="1" spans="1:16" s="634" customFormat="1" ht="43.2" x14ac:dyDescent="0.3">
      <c r="A1" s="633" t="s">
        <v>695</v>
      </c>
      <c r="B1" s="633" t="s">
        <v>573</v>
      </c>
      <c r="C1" s="633" t="s">
        <v>574</v>
      </c>
      <c r="D1" s="633" t="s">
        <v>575</v>
      </c>
      <c r="E1" s="633" t="s">
        <v>576</v>
      </c>
      <c r="F1" s="630" t="s">
        <v>698</v>
      </c>
      <c r="G1" s="633" t="s">
        <v>577</v>
      </c>
      <c r="H1" s="631" t="s">
        <v>697</v>
      </c>
      <c r="I1" s="633" t="s">
        <v>578</v>
      </c>
      <c r="J1" s="633" t="s">
        <v>699</v>
      </c>
      <c r="K1" s="633" t="s">
        <v>725</v>
      </c>
      <c r="L1" s="633" t="s">
        <v>726</v>
      </c>
      <c r="M1" s="633" t="s">
        <v>700</v>
      </c>
      <c r="N1" s="633" t="s">
        <v>701</v>
      </c>
      <c r="O1" s="633" t="s">
        <v>703</v>
      </c>
      <c r="P1" s="633"/>
    </row>
    <row r="2" spans="1:16" s="530" customFormat="1" x14ac:dyDescent="0.3">
      <c r="A2" t="s">
        <v>579</v>
      </c>
      <c r="B2" s="728">
        <v>3452133441</v>
      </c>
      <c r="C2" s="728">
        <v>0</v>
      </c>
      <c r="D2" s="728">
        <v>539545309.00999999</v>
      </c>
      <c r="E2" s="728">
        <v>0</v>
      </c>
      <c r="F2" s="709">
        <f>SUM(C2:E2)</f>
        <v>539545309.00999999</v>
      </c>
      <c r="G2" s="731">
        <v>576300749.96000004</v>
      </c>
      <c r="H2" s="529">
        <f>+H3+H5+H7+H13+H16</f>
        <v>0</v>
      </c>
      <c r="I2" s="731">
        <v>2336287382.0300002</v>
      </c>
      <c r="J2" s="731">
        <v>2324287382.0300002</v>
      </c>
      <c r="K2" s="731">
        <v>0</v>
      </c>
      <c r="L2" s="731">
        <v>0</v>
      </c>
      <c r="M2" s="587">
        <v>0</v>
      </c>
      <c r="N2" s="587">
        <v>0</v>
      </c>
      <c r="O2" s="635">
        <v>0</v>
      </c>
      <c r="P2" s="637"/>
    </row>
    <row r="3" spans="1:16" s="530" customFormat="1" x14ac:dyDescent="0.3">
      <c r="A3" t="s">
        <v>580</v>
      </c>
      <c r="B3" s="728">
        <v>1934670400</v>
      </c>
      <c r="C3" s="728">
        <v>0</v>
      </c>
      <c r="D3" s="728">
        <v>0</v>
      </c>
      <c r="E3" s="728">
        <v>0</v>
      </c>
      <c r="F3" s="531">
        <f t="shared" ref="F3:F66" si="0">SUM(C3:E3)</f>
        <v>0</v>
      </c>
      <c r="G3" s="731">
        <v>264646048.58000001</v>
      </c>
      <c r="H3" s="531">
        <f>SUM(M3:O3)</f>
        <v>0</v>
      </c>
      <c r="I3" s="731">
        <v>1670024351.4200001</v>
      </c>
      <c r="J3" s="731">
        <v>1670024351.4200001</v>
      </c>
      <c r="K3" s="731">
        <v>0</v>
      </c>
      <c r="L3" s="731">
        <v>0</v>
      </c>
      <c r="M3" s="587">
        <v>0</v>
      </c>
      <c r="N3" s="587">
        <v>0</v>
      </c>
      <c r="O3" s="636">
        <v>0</v>
      </c>
      <c r="P3" s="638"/>
    </row>
    <row r="4" spans="1:16" s="530" customFormat="1" x14ac:dyDescent="0.3">
      <c r="A4" t="s">
        <v>494</v>
      </c>
      <c r="B4" s="728">
        <v>1934670400</v>
      </c>
      <c r="C4" s="728">
        <v>0</v>
      </c>
      <c r="D4" s="728">
        <v>0</v>
      </c>
      <c r="E4" s="728">
        <v>0</v>
      </c>
      <c r="F4" s="532">
        <f>SUM(C4:E4)</f>
        <v>0</v>
      </c>
      <c r="G4" s="731">
        <v>264646048.58000001</v>
      </c>
      <c r="H4" s="531">
        <f t="shared" ref="H4:H67" si="1">SUM(M4:O4)</f>
        <v>0</v>
      </c>
      <c r="I4" s="731">
        <v>1670024351.4200001</v>
      </c>
      <c r="J4" s="731">
        <v>1670024351.4200001</v>
      </c>
      <c r="K4" s="731">
        <v>0</v>
      </c>
      <c r="L4" s="731">
        <v>0</v>
      </c>
      <c r="M4" s="587">
        <v>0</v>
      </c>
      <c r="N4" s="587">
        <v>0</v>
      </c>
      <c r="O4" s="532">
        <v>0</v>
      </c>
      <c r="P4" s="632"/>
    </row>
    <row r="5" spans="1:16" s="530" customFormat="1" x14ac:dyDescent="0.3">
      <c r="A5" t="s">
        <v>581</v>
      </c>
      <c r="B5" s="728">
        <v>4000000</v>
      </c>
      <c r="C5" s="728">
        <v>0</v>
      </c>
      <c r="D5" s="728">
        <v>0</v>
      </c>
      <c r="E5" s="728">
        <v>0</v>
      </c>
      <c r="F5" s="531">
        <f t="shared" si="0"/>
        <v>0</v>
      </c>
      <c r="G5" s="731">
        <v>1486699.18</v>
      </c>
      <c r="H5" s="531">
        <f t="shared" si="1"/>
        <v>0</v>
      </c>
      <c r="I5" s="731">
        <v>2513300.8199999998</v>
      </c>
      <c r="J5" s="731">
        <v>2513300.8199999998</v>
      </c>
      <c r="K5" s="731">
        <v>0</v>
      </c>
      <c r="L5" s="731">
        <v>0</v>
      </c>
      <c r="M5" s="587">
        <v>0</v>
      </c>
      <c r="N5" s="587">
        <v>0</v>
      </c>
      <c r="O5" s="636">
        <v>0</v>
      </c>
      <c r="P5" s="638"/>
    </row>
    <row r="6" spans="1:16" s="530" customFormat="1" x14ac:dyDescent="0.3">
      <c r="A6" t="s">
        <v>496</v>
      </c>
      <c r="B6" s="728">
        <v>4000000</v>
      </c>
      <c r="C6" s="728">
        <v>0</v>
      </c>
      <c r="D6" s="728">
        <v>0</v>
      </c>
      <c r="E6" s="728">
        <v>0</v>
      </c>
      <c r="F6" s="532">
        <f t="shared" si="0"/>
        <v>0</v>
      </c>
      <c r="G6" s="731">
        <v>1486699.18</v>
      </c>
      <c r="H6" s="531">
        <f t="shared" si="1"/>
        <v>0</v>
      </c>
      <c r="I6" s="731">
        <v>2513300.8199999998</v>
      </c>
      <c r="J6" s="731">
        <v>2513300.8199999998</v>
      </c>
      <c r="K6" s="731">
        <v>0</v>
      </c>
      <c r="L6" s="731">
        <v>0</v>
      </c>
      <c r="M6" s="587">
        <v>0</v>
      </c>
      <c r="N6" s="587">
        <v>0</v>
      </c>
      <c r="O6" s="532">
        <v>0</v>
      </c>
      <c r="P6" s="632"/>
    </row>
    <row r="7" spans="1:16" s="530" customFormat="1" x14ac:dyDescent="0.3">
      <c r="A7" t="s">
        <v>582</v>
      </c>
      <c r="B7" s="728">
        <v>864387272</v>
      </c>
      <c r="C7" s="728">
        <v>0</v>
      </c>
      <c r="D7" s="728">
        <v>0</v>
      </c>
      <c r="E7" s="728">
        <v>0</v>
      </c>
      <c r="F7" s="531">
        <f t="shared" si="0"/>
        <v>0</v>
      </c>
      <c r="G7" s="731">
        <v>200637542.21000001</v>
      </c>
      <c r="H7" s="531">
        <f t="shared" si="1"/>
        <v>0</v>
      </c>
      <c r="I7" s="731">
        <v>663749729.78999996</v>
      </c>
      <c r="J7" s="731">
        <v>651749729.78999996</v>
      </c>
      <c r="K7" s="731">
        <v>0</v>
      </c>
      <c r="L7" s="731">
        <v>0</v>
      </c>
      <c r="M7" s="587">
        <v>0</v>
      </c>
      <c r="N7" s="587">
        <v>0</v>
      </c>
      <c r="O7" s="636">
        <v>0</v>
      </c>
      <c r="P7" s="638"/>
    </row>
    <row r="8" spans="1:16" s="530" customFormat="1" x14ac:dyDescent="0.3">
      <c r="A8" t="s">
        <v>498</v>
      </c>
      <c r="B8" s="728">
        <v>172867236</v>
      </c>
      <c r="C8" s="728">
        <v>0</v>
      </c>
      <c r="D8" s="728">
        <v>0</v>
      </c>
      <c r="E8" s="728">
        <v>0</v>
      </c>
      <c r="F8" s="532">
        <f t="shared" si="0"/>
        <v>0</v>
      </c>
      <c r="G8" s="731">
        <v>26817220.190000001</v>
      </c>
      <c r="H8" s="531">
        <f>SUM(M8:O8)</f>
        <v>0</v>
      </c>
      <c r="I8" s="731">
        <v>146050015.81</v>
      </c>
      <c r="J8" s="731">
        <v>146050015.81</v>
      </c>
      <c r="K8" s="731">
        <v>0</v>
      </c>
      <c r="L8" s="731">
        <v>0</v>
      </c>
      <c r="M8" s="587">
        <v>0</v>
      </c>
      <c r="N8" s="587">
        <v>0</v>
      </c>
      <c r="O8" s="532">
        <v>0</v>
      </c>
      <c r="P8" s="632"/>
    </row>
    <row r="9" spans="1:16" s="530" customFormat="1" x14ac:dyDescent="0.3">
      <c r="A9" t="s">
        <v>499</v>
      </c>
      <c r="B9" s="728">
        <v>236281020</v>
      </c>
      <c r="C9" s="728">
        <v>0</v>
      </c>
      <c r="D9" s="728">
        <v>0</v>
      </c>
      <c r="E9" s="728">
        <v>0</v>
      </c>
      <c r="F9" s="532">
        <f t="shared" si="0"/>
        <v>0</v>
      </c>
      <c r="G9" s="731">
        <v>39169324.590000004</v>
      </c>
      <c r="H9" s="531">
        <f t="shared" si="1"/>
        <v>0</v>
      </c>
      <c r="I9" s="731">
        <v>197111695.41</v>
      </c>
      <c r="J9" s="731">
        <v>197111695.41</v>
      </c>
      <c r="K9" s="731">
        <v>0</v>
      </c>
      <c r="L9" s="731">
        <v>0</v>
      </c>
      <c r="M9" s="587">
        <v>0</v>
      </c>
      <c r="N9" s="587">
        <v>0</v>
      </c>
      <c r="O9" s="532">
        <v>0</v>
      </c>
      <c r="P9" s="632"/>
    </row>
    <row r="10" spans="1:16" s="530" customFormat="1" x14ac:dyDescent="0.3">
      <c r="A10" t="s">
        <v>500</v>
      </c>
      <c r="B10" s="728">
        <v>213889423</v>
      </c>
      <c r="C10" s="728">
        <v>0</v>
      </c>
      <c r="D10" s="728">
        <v>0</v>
      </c>
      <c r="E10" s="728">
        <v>0</v>
      </c>
      <c r="F10" s="532">
        <f t="shared" si="0"/>
        <v>0</v>
      </c>
      <c r="G10" s="731">
        <v>0</v>
      </c>
      <c r="H10" s="531">
        <f t="shared" si="1"/>
        <v>0</v>
      </c>
      <c r="I10" s="731">
        <v>213889423</v>
      </c>
      <c r="J10" s="731">
        <v>213889423</v>
      </c>
      <c r="K10" s="731">
        <v>0</v>
      </c>
      <c r="L10" s="731">
        <v>0</v>
      </c>
      <c r="M10" s="587">
        <v>0</v>
      </c>
      <c r="N10" s="587">
        <v>0</v>
      </c>
      <c r="O10" s="532">
        <v>0</v>
      </c>
      <c r="P10" s="632"/>
    </row>
    <row r="11" spans="1:16" s="530" customFormat="1" x14ac:dyDescent="0.3">
      <c r="A11" t="s">
        <v>501</v>
      </c>
      <c r="B11" s="728">
        <v>187561321</v>
      </c>
      <c r="C11" s="728">
        <v>0</v>
      </c>
      <c r="D11" s="728">
        <v>0</v>
      </c>
      <c r="E11" s="728">
        <v>0</v>
      </c>
      <c r="F11" s="532">
        <f t="shared" si="0"/>
        <v>0</v>
      </c>
      <c r="G11" s="731">
        <v>125727402.02</v>
      </c>
      <c r="H11" s="531">
        <f t="shared" si="1"/>
        <v>0</v>
      </c>
      <c r="I11" s="731">
        <v>61833918.979999997</v>
      </c>
      <c r="J11" s="731">
        <v>49833918.979999997</v>
      </c>
      <c r="K11" s="731">
        <v>0</v>
      </c>
      <c r="L11" s="731">
        <v>0</v>
      </c>
      <c r="M11" s="587">
        <v>0</v>
      </c>
      <c r="N11" s="587">
        <v>0</v>
      </c>
      <c r="O11" s="532">
        <v>0</v>
      </c>
      <c r="P11" s="632"/>
    </row>
    <row r="12" spans="1:16" s="530" customFormat="1" x14ac:dyDescent="0.3">
      <c r="A12" t="s">
        <v>502</v>
      </c>
      <c r="B12" s="728">
        <v>53788272</v>
      </c>
      <c r="C12" s="728">
        <v>0</v>
      </c>
      <c r="D12" s="728">
        <v>0</v>
      </c>
      <c r="E12" s="728">
        <v>0</v>
      </c>
      <c r="F12" s="532">
        <f t="shared" si="0"/>
        <v>0</v>
      </c>
      <c r="G12" s="731">
        <v>8923595.4100000001</v>
      </c>
      <c r="H12" s="531">
        <f t="shared" si="1"/>
        <v>0</v>
      </c>
      <c r="I12" s="731">
        <v>44864676.590000004</v>
      </c>
      <c r="J12" s="731">
        <v>44864676.590000004</v>
      </c>
      <c r="K12" s="731">
        <v>0</v>
      </c>
      <c r="L12" s="731">
        <v>0</v>
      </c>
      <c r="M12" s="587">
        <v>0</v>
      </c>
      <c r="N12" s="587">
        <v>0</v>
      </c>
      <c r="O12" s="532">
        <v>0</v>
      </c>
      <c r="P12" s="632"/>
    </row>
    <row r="13" spans="1:16" s="530" customFormat="1" x14ac:dyDescent="0.3">
      <c r="A13" t="s">
        <v>583</v>
      </c>
      <c r="B13" s="728">
        <v>252443904</v>
      </c>
      <c r="C13" s="728">
        <v>0</v>
      </c>
      <c r="D13" s="728">
        <v>205478046</v>
      </c>
      <c r="E13" s="728">
        <v>0</v>
      </c>
      <c r="F13" s="531">
        <f t="shared" si="0"/>
        <v>205478046</v>
      </c>
      <c r="G13" s="731">
        <v>46965858</v>
      </c>
      <c r="H13" s="531">
        <f t="shared" si="1"/>
        <v>0</v>
      </c>
      <c r="I13" s="731">
        <v>0</v>
      </c>
      <c r="J13" s="731">
        <v>0</v>
      </c>
      <c r="K13" s="731">
        <v>0</v>
      </c>
      <c r="L13" s="731">
        <v>0</v>
      </c>
      <c r="M13" s="587">
        <v>0</v>
      </c>
      <c r="N13" s="587">
        <v>0</v>
      </c>
      <c r="O13" s="636">
        <v>0</v>
      </c>
      <c r="P13" s="638"/>
    </row>
    <row r="14" spans="1:16" s="530" customFormat="1" x14ac:dyDescent="0.3">
      <c r="A14" t="s">
        <v>565</v>
      </c>
      <c r="B14" s="728">
        <v>239498063</v>
      </c>
      <c r="C14" s="728">
        <v>0</v>
      </c>
      <c r="D14" s="728">
        <v>194940696</v>
      </c>
      <c r="E14" s="728">
        <v>0</v>
      </c>
      <c r="F14" s="532">
        <f t="shared" si="0"/>
        <v>194940696</v>
      </c>
      <c r="G14" s="731">
        <v>44557367</v>
      </c>
      <c r="H14" s="531">
        <f t="shared" si="1"/>
        <v>0</v>
      </c>
      <c r="I14" s="731">
        <v>0</v>
      </c>
      <c r="J14" s="731">
        <v>0</v>
      </c>
      <c r="K14" s="731">
        <v>0</v>
      </c>
      <c r="L14" s="731">
        <v>0</v>
      </c>
      <c r="M14" s="587">
        <v>0</v>
      </c>
      <c r="N14" s="587">
        <v>0</v>
      </c>
      <c r="O14" s="532">
        <v>0</v>
      </c>
      <c r="P14" s="632"/>
    </row>
    <row r="15" spans="1:16" s="530" customFormat="1" x14ac:dyDescent="0.3">
      <c r="A15" t="s">
        <v>566</v>
      </c>
      <c r="B15" s="728">
        <v>12945841</v>
      </c>
      <c r="C15" s="728">
        <v>0</v>
      </c>
      <c r="D15" s="728">
        <v>10537350</v>
      </c>
      <c r="E15" s="728">
        <v>0</v>
      </c>
      <c r="F15" s="532">
        <f t="shared" si="0"/>
        <v>10537350</v>
      </c>
      <c r="G15" s="731">
        <v>2408491</v>
      </c>
      <c r="H15" s="531">
        <f t="shared" si="1"/>
        <v>0</v>
      </c>
      <c r="I15" s="731">
        <v>0</v>
      </c>
      <c r="J15" s="731">
        <v>0</v>
      </c>
      <c r="K15" s="731">
        <v>0</v>
      </c>
      <c r="L15" s="731">
        <v>0</v>
      </c>
      <c r="M15" s="587">
        <v>0</v>
      </c>
      <c r="N15" s="587">
        <v>0</v>
      </c>
      <c r="O15" s="532">
        <v>0</v>
      </c>
      <c r="P15" s="632"/>
    </row>
    <row r="16" spans="1:16" s="530" customFormat="1" x14ac:dyDescent="0.3">
      <c r="A16" t="s">
        <v>584</v>
      </c>
      <c r="B16" s="728">
        <v>396631865</v>
      </c>
      <c r="C16" s="728">
        <v>0</v>
      </c>
      <c r="D16" s="728">
        <v>334067263.00999999</v>
      </c>
      <c r="E16" s="728">
        <v>0</v>
      </c>
      <c r="F16" s="531">
        <f t="shared" si="0"/>
        <v>334067263.00999999</v>
      </c>
      <c r="G16" s="731">
        <v>62564601.990000002</v>
      </c>
      <c r="H16" s="531">
        <f t="shared" si="1"/>
        <v>0</v>
      </c>
      <c r="I16" s="731">
        <v>0</v>
      </c>
      <c r="J16" s="731">
        <v>0</v>
      </c>
      <c r="K16" s="731">
        <v>0</v>
      </c>
      <c r="L16" s="731">
        <v>0</v>
      </c>
      <c r="M16" s="587">
        <v>0</v>
      </c>
      <c r="N16" s="587">
        <v>0</v>
      </c>
      <c r="O16" s="636">
        <v>0</v>
      </c>
      <c r="P16" s="638"/>
    </row>
    <row r="17" spans="1:16" s="530" customFormat="1" x14ac:dyDescent="0.3">
      <c r="A17" t="s">
        <v>567</v>
      </c>
      <c r="B17" s="728">
        <v>140332919</v>
      </c>
      <c r="C17" s="728">
        <v>0</v>
      </c>
      <c r="D17" s="728">
        <v>114224711</v>
      </c>
      <c r="E17" s="728">
        <v>0</v>
      </c>
      <c r="F17" s="532">
        <f t="shared" si="0"/>
        <v>114224711</v>
      </c>
      <c r="G17" s="731">
        <v>26108208</v>
      </c>
      <c r="H17" s="531">
        <f t="shared" si="1"/>
        <v>0</v>
      </c>
      <c r="I17" s="731">
        <v>0</v>
      </c>
      <c r="J17" s="731">
        <v>0</v>
      </c>
      <c r="K17" s="731">
        <v>0</v>
      </c>
      <c r="L17" s="731">
        <v>0</v>
      </c>
      <c r="M17" s="587">
        <v>0</v>
      </c>
      <c r="N17" s="587">
        <v>0</v>
      </c>
      <c r="O17" s="532">
        <v>0</v>
      </c>
      <c r="P17" s="632"/>
    </row>
    <row r="18" spans="1:16" s="530" customFormat="1" x14ac:dyDescent="0.3">
      <c r="A18" t="s">
        <v>568</v>
      </c>
      <c r="B18" s="728">
        <v>77675047</v>
      </c>
      <c r="C18" s="728">
        <v>0</v>
      </c>
      <c r="D18" s="728">
        <v>63223995</v>
      </c>
      <c r="E18" s="728">
        <v>0</v>
      </c>
      <c r="F18" s="532">
        <f t="shared" si="0"/>
        <v>63223995</v>
      </c>
      <c r="G18" s="731">
        <v>14451052</v>
      </c>
      <c r="H18" s="531">
        <f t="shared" si="1"/>
        <v>0</v>
      </c>
      <c r="I18" s="731">
        <v>0</v>
      </c>
      <c r="J18" s="731">
        <v>0</v>
      </c>
      <c r="K18" s="731">
        <v>0</v>
      </c>
      <c r="L18" s="731">
        <v>0</v>
      </c>
      <c r="M18" s="587">
        <v>0</v>
      </c>
      <c r="N18" s="587">
        <v>0</v>
      </c>
      <c r="O18" s="532">
        <v>0</v>
      </c>
      <c r="P18" s="632"/>
    </row>
    <row r="19" spans="1:16" s="530" customFormat="1" x14ac:dyDescent="0.3">
      <c r="A19" t="s">
        <v>569</v>
      </c>
      <c r="B19" s="728">
        <v>38837524</v>
      </c>
      <c r="C19" s="728">
        <v>0</v>
      </c>
      <c r="D19" s="728">
        <v>31612017</v>
      </c>
      <c r="E19" s="728">
        <v>0</v>
      </c>
      <c r="F19" s="532">
        <f t="shared" si="0"/>
        <v>31612017</v>
      </c>
      <c r="G19" s="731">
        <v>7225507</v>
      </c>
      <c r="H19" s="531">
        <f t="shared" si="1"/>
        <v>0</v>
      </c>
      <c r="I19" s="731">
        <v>0</v>
      </c>
      <c r="J19" s="731">
        <v>0</v>
      </c>
      <c r="K19" s="731">
        <v>0</v>
      </c>
      <c r="L19" s="731">
        <v>0</v>
      </c>
      <c r="M19" s="587">
        <v>0</v>
      </c>
      <c r="N19" s="587">
        <v>0</v>
      </c>
      <c r="O19" s="532">
        <v>0</v>
      </c>
      <c r="P19" s="632"/>
    </row>
    <row r="20" spans="1:16" s="530" customFormat="1" x14ac:dyDescent="0.3">
      <c r="A20" t="s">
        <v>570</v>
      </c>
      <c r="B20" s="728">
        <v>139786375</v>
      </c>
      <c r="C20" s="728">
        <v>0</v>
      </c>
      <c r="D20" s="728">
        <v>125006540.01000001</v>
      </c>
      <c r="E20" s="728">
        <v>0</v>
      </c>
      <c r="F20" s="532">
        <f t="shared" si="0"/>
        <v>125006540.01000001</v>
      </c>
      <c r="G20" s="731">
        <v>14779834.99</v>
      </c>
      <c r="H20" s="531">
        <f t="shared" si="1"/>
        <v>0</v>
      </c>
      <c r="I20" s="731">
        <v>0</v>
      </c>
      <c r="J20" s="731">
        <v>0</v>
      </c>
      <c r="K20" s="731">
        <v>0</v>
      </c>
      <c r="L20" s="731">
        <v>0</v>
      </c>
      <c r="M20" s="587">
        <v>0</v>
      </c>
      <c r="N20" s="587">
        <v>0</v>
      </c>
      <c r="O20" s="532">
        <v>0</v>
      </c>
      <c r="P20" s="632"/>
    </row>
    <row r="21" spans="1:16" s="530" customFormat="1" x14ac:dyDescent="0.3">
      <c r="A21" t="s">
        <v>585</v>
      </c>
      <c r="B21" s="728">
        <v>1307431625</v>
      </c>
      <c r="C21" s="728">
        <v>0</v>
      </c>
      <c r="D21" s="728">
        <v>204023184.31999999</v>
      </c>
      <c r="E21" s="728">
        <v>0</v>
      </c>
      <c r="F21" s="710">
        <f t="shared" si="0"/>
        <v>204023184.31999999</v>
      </c>
      <c r="G21" s="731">
        <v>20804561.27</v>
      </c>
      <c r="H21" s="531">
        <f t="shared" si="1"/>
        <v>0</v>
      </c>
      <c r="I21" s="731">
        <v>1082603879.4100001</v>
      </c>
      <c r="J21" s="731">
        <v>166858849.46000001</v>
      </c>
      <c r="K21" s="731">
        <v>0</v>
      </c>
      <c r="L21" s="731">
        <v>0</v>
      </c>
      <c r="M21" s="587">
        <v>0</v>
      </c>
      <c r="N21" s="587">
        <v>0</v>
      </c>
      <c r="O21" s="635">
        <v>0</v>
      </c>
      <c r="P21" s="637"/>
    </row>
    <row r="22" spans="1:16" s="530" customFormat="1" x14ac:dyDescent="0.3">
      <c r="A22" t="s">
        <v>586</v>
      </c>
      <c r="B22" s="728">
        <v>551109512</v>
      </c>
      <c r="C22" s="728">
        <v>0</v>
      </c>
      <c r="D22" s="728">
        <v>137583088.81</v>
      </c>
      <c r="E22" s="728">
        <v>0</v>
      </c>
      <c r="F22" s="531">
        <f t="shared" si="0"/>
        <v>137583088.81</v>
      </c>
      <c r="G22" s="731">
        <v>0</v>
      </c>
      <c r="H22" s="531">
        <f t="shared" si="1"/>
        <v>0</v>
      </c>
      <c r="I22" s="731">
        <v>413526423.19</v>
      </c>
      <c r="J22" s="731">
        <v>2897210.44</v>
      </c>
      <c r="K22" s="731">
        <v>0</v>
      </c>
      <c r="L22" s="731">
        <v>0</v>
      </c>
      <c r="M22" s="587">
        <v>0</v>
      </c>
      <c r="N22" s="587">
        <v>0</v>
      </c>
      <c r="O22" s="636">
        <v>0</v>
      </c>
      <c r="P22" s="638"/>
    </row>
    <row r="23" spans="1:16" s="530" customFormat="1" x14ac:dyDescent="0.3">
      <c r="A23" t="s">
        <v>504</v>
      </c>
      <c r="B23" s="728">
        <v>546109512</v>
      </c>
      <c r="C23" s="728">
        <v>0</v>
      </c>
      <c r="D23" s="728">
        <v>136527377.55000001</v>
      </c>
      <c r="E23" s="728">
        <v>0</v>
      </c>
      <c r="F23" s="532">
        <f t="shared" si="0"/>
        <v>136527377.55000001</v>
      </c>
      <c r="G23" s="731">
        <v>0</v>
      </c>
      <c r="H23" s="531">
        <f t="shared" si="1"/>
        <v>0</v>
      </c>
      <c r="I23" s="731">
        <v>409582134.44999999</v>
      </c>
      <c r="J23" s="731">
        <v>2702921.7</v>
      </c>
      <c r="K23" s="731">
        <v>0</v>
      </c>
      <c r="L23" s="731">
        <v>0</v>
      </c>
      <c r="M23" s="587">
        <v>0</v>
      </c>
      <c r="N23" s="587">
        <v>0</v>
      </c>
      <c r="O23" s="532">
        <v>0</v>
      </c>
      <c r="P23" s="632"/>
    </row>
    <row r="24" spans="1:16" s="530" customFormat="1" x14ac:dyDescent="0.3">
      <c r="A24" t="s">
        <v>503</v>
      </c>
      <c r="B24" s="728">
        <v>5000000</v>
      </c>
      <c r="C24" s="728">
        <v>0</v>
      </c>
      <c r="D24" s="728">
        <v>1055711.26</v>
      </c>
      <c r="E24" s="728">
        <v>0</v>
      </c>
      <c r="F24" s="532">
        <f t="shared" si="0"/>
        <v>1055711.26</v>
      </c>
      <c r="G24" s="731">
        <v>0</v>
      </c>
      <c r="H24" s="531">
        <f t="shared" si="1"/>
        <v>0</v>
      </c>
      <c r="I24" s="731">
        <v>3944288.74</v>
      </c>
      <c r="J24" s="731">
        <v>194288.74</v>
      </c>
      <c r="K24" s="731">
        <v>0</v>
      </c>
      <c r="L24" s="731">
        <v>0</v>
      </c>
      <c r="M24" s="587">
        <v>0</v>
      </c>
      <c r="N24" s="587">
        <v>0</v>
      </c>
      <c r="O24" s="532">
        <v>0</v>
      </c>
      <c r="P24" s="632"/>
    </row>
    <row r="25" spans="1:16" s="530" customFormat="1" x14ac:dyDescent="0.3">
      <c r="A25" t="s">
        <v>587</v>
      </c>
      <c r="B25" s="728">
        <v>138000000</v>
      </c>
      <c r="C25" s="728">
        <v>0</v>
      </c>
      <c r="D25" s="728">
        <v>20556537.620000001</v>
      </c>
      <c r="E25" s="728">
        <v>0</v>
      </c>
      <c r="F25" s="531">
        <f t="shared" si="0"/>
        <v>20556537.620000001</v>
      </c>
      <c r="G25" s="731">
        <v>9615947.0299999993</v>
      </c>
      <c r="H25" s="531">
        <f t="shared" si="1"/>
        <v>0</v>
      </c>
      <c r="I25" s="731">
        <v>107827515.34999999</v>
      </c>
      <c r="J25" s="731">
        <v>4342515.3499999996</v>
      </c>
      <c r="K25" s="731">
        <v>0</v>
      </c>
      <c r="L25" s="731">
        <v>0</v>
      </c>
      <c r="M25" s="587">
        <v>0</v>
      </c>
      <c r="N25" s="587">
        <v>0</v>
      </c>
      <c r="O25" s="636">
        <v>0</v>
      </c>
      <c r="P25" s="638"/>
    </row>
    <row r="26" spans="1:16" s="530" customFormat="1" x14ac:dyDescent="0.3">
      <c r="A26" t="s">
        <v>506</v>
      </c>
      <c r="B26" s="728">
        <v>42380000</v>
      </c>
      <c r="C26" s="728">
        <v>0</v>
      </c>
      <c r="D26" s="728">
        <v>3844466.76</v>
      </c>
      <c r="E26" s="728">
        <v>0</v>
      </c>
      <c r="F26" s="532">
        <f t="shared" si="0"/>
        <v>3844466.76</v>
      </c>
      <c r="G26" s="731">
        <v>5179944.58</v>
      </c>
      <c r="H26" s="531">
        <f t="shared" si="1"/>
        <v>0</v>
      </c>
      <c r="I26" s="731">
        <v>33355588.66</v>
      </c>
      <c r="J26" s="731">
        <v>1570588.66</v>
      </c>
      <c r="K26" s="731">
        <v>0</v>
      </c>
      <c r="L26" s="731">
        <v>0</v>
      </c>
      <c r="M26" s="587">
        <v>0</v>
      </c>
      <c r="N26" s="587">
        <v>0</v>
      </c>
      <c r="O26" s="532">
        <v>0</v>
      </c>
      <c r="P26" s="632"/>
    </row>
    <row r="27" spans="1:16" s="530" customFormat="1" x14ac:dyDescent="0.3">
      <c r="A27" t="s">
        <v>507</v>
      </c>
      <c r="B27" s="728">
        <v>35800000</v>
      </c>
      <c r="C27" s="728">
        <v>0</v>
      </c>
      <c r="D27" s="728">
        <v>3200127.1</v>
      </c>
      <c r="E27" s="728">
        <v>0</v>
      </c>
      <c r="F27" s="532">
        <f t="shared" si="0"/>
        <v>3200127.1</v>
      </c>
      <c r="G27" s="731">
        <v>3801058.55</v>
      </c>
      <c r="H27" s="531">
        <f t="shared" si="1"/>
        <v>0</v>
      </c>
      <c r="I27" s="731">
        <v>28798814.350000001</v>
      </c>
      <c r="J27" s="731">
        <v>948814.35</v>
      </c>
      <c r="K27" s="731">
        <v>0</v>
      </c>
      <c r="L27" s="731">
        <v>0</v>
      </c>
      <c r="M27" s="587">
        <v>0</v>
      </c>
      <c r="N27" s="587">
        <v>0</v>
      </c>
      <c r="O27" s="532">
        <v>0</v>
      </c>
      <c r="P27" s="632"/>
    </row>
    <row r="28" spans="1:16" s="530" customFormat="1" x14ac:dyDescent="0.3">
      <c r="A28" t="s">
        <v>508</v>
      </c>
      <c r="B28" s="728">
        <v>20000</v>
      </c>
      <c r="C28" s="728">
        <v>0</v>
      </c>
      <c r="D28" s="728">
        <v>0</v>
      </c>
      <c r="E28" s="728">
        <v>0</v>
      </c>
      <c r="F28" s="532">
        <f t="shared" si="0"/>
        <v>0</v>
      </c>
      <c r="G28" s="731">
        <v>19662</v>
      </c>
      <c r="H28" s="531">
        <f t="shared" si="1"/>
        <v>0</v>
      </c>
      <c r="I28" s="731">
        <v>338</v>
      </c>
      <c r="J28" s="731">
        <v>338</v>
      </c>
      <c r="K28" s="731">
        <v>0</v>
      </c>
      <c r="L28" s="731">
        <v>0</v>
      </c>
      <c r="M28" s="587">
        <v>0</v>
      </c>
      <c r="N28" s="587">
        <v>0</v>
      </c>
      <c r="O28" s="532">
        <v>0</v>
      </c>
      <c r="P28" s="632"/>
    </row>
    <row r="29" spans="1:16" s="530" customFormat="1" x14ac:dyDescent="0.3">
      <c r="A29" t="s">
        <v>509</v>
      </c>
      <c r="B29" s="728">
        <v>59800000</v>
      </c>
      <c r="C29" s="728">
        <v>0</v>
      </c>
      <c r="D29" s="728">
        <v>13511943.76</v>
      </c>
      <c r="E29" s="728">
        <v>0</v>
      </c>
      <c r="F29" s="532">
        <f>SUM(C29:E29)</f>
        <v>13511943.76</v>
      </c>
      <c r="G29" s="731">
        <v>615281.9</v>
      </c>
      <c r="H29" s="531">
        <f t="shared" si="1"/>
        <v>0</v>
      </c>
      <c r="I29" s="731">
        <v>45672774.340000004</v>
      </c>
      <c r="J29" s="731">
        <v>1822774.34</v>
      </c>
      <c r="K29" s="731">
        <v>0</v>
      </c>
      <c r="L29" s="731">
        <v>0</v>
      </c>
      <c r="M29" s="587">
        <v>0</v>
      </c>
      <c r="N29" s="587">
        <v>0</v>
      </c>
      <c r="O29" s="532">
        <v>0</v>
      </c>
      <c r="P29" s="632"/>
    </row>
    <row r="30" spans="1:16" s="530" customFormat="1" x14ac:dyDescent="0.3">
      <c r="A30" t="s">
        <v>588</v>
      </c>
      <c r="B30" s="728">
        <v>186239500</v>
      </c>
      <c r="C30" s="728">
        <v>0</v>
      </c>
      <c r="D30" s="728">
        <v>10731104.68</v>
      </c>
      <c r="E30" s="728">
        <v>0</v>
      </c>
      <c r="F30" s="531">
        <f t="shared" si="0"/>
        <v>10731104.68</v>
      </c>
      <c r="G30" s="731">
        <v>4392979.6399999997</v>
      </c>
      <c r="H30" s="531">
        <f t="shared" si="1"/>
        <v>0</v>
      </c>
      <c r="I30" s="731">
        <v>171115415.68000001</v>
      </c>
      <c r="J30" s="731">
        <v>54122626.960000001</v>
      </c>
      <c r="K30" s="731">
        <v>0</v>
      </c>
      <c r="L30" s="731">
        <v>0</v>
      </c>
      <c r="M30" s="587">
        <v>0</v>
      </c>
      <c r="N30" s="587">
        <v>0</v>
      </c>
      <c r="O30" s="636">
        <v>0</v>
      </c>
      <c r="P30" s="638"/>
    </row>
    <row r="31" spans="1:16" s="530" customFormat="1" x14ac:dyDescent="0.3">
      <c r="A31" t="s">
        <v>510</v>
      </c>
      <c r="B31" s="728">
        <v>3500000</v>
      </c>
      <c r="C31" s="728">
        <v>0</v>
      </c>
      <c r="D31" s="728">
        <v>1265147.3</v>
      </c>
      <c r="E31" s="728">
        <v>0</v>
      </c>
      <c r="F31" s="532">
        <f t="shared" si="0"/>
        <v>1265147.3</v>
      </c>
      <c r="G31" s="731">
        <v>767236.1</v>
      </c>
      <c r="H31" s="531">
        <f t="shared" si="1"/>
        <v>0</v>
      </c>
      <c r="I31" s="731">
        <v>1467616.6</v>
      </c>
      <c r="J31" s="731">
        <v>1616.6</v>
      </c>
      <c r="K31" s="731">
        <v>0</v>
      </c>
      <c r="L31" s="731">
        <v>0</v>
      </c>
      <c r="M31" s="587">
        <v>0</v>
      </c>
      <c r="N31" s="587">
        <v>0</v>
      </c>
      <c r="O31" s="532">
        <v>0</v>
      </c>
      <c r="P31" s="632"/>
    </row>
    <row r="32" spans="1:16" s="530" customFormat="1" x14ac:dyDescent="0.3">
      <c r="A32" t="s">
        <v>511</v>
      </c>
      <c r="B32" s="728">
        <v>2000000</v>
      </c>
      <c r="C32" s="728">
        <v>0</v>
      </c>
      <c r="D32" s="728">
        <v>0</v>
      </c>
      <c r="E32" s="728">
        <v>0</v>
      </c>
      <c r="F32" s="532">
        <f t="shared" si="0"/>
        <v>0</v>
      </c>
      <c r="G32" s="731">
        <v>0</v>
      </c>
      <c r="H32" s="531">
        <f t="shared" si="1"/>
        <v>0</v>
      </c>
      <c r="I32" s="731">
        <v>2000000</v>
      </c>
      <c r="J32" s="731">
        <v>500000</v>
      </c>
      <c r="K32" s="731">
        <v>0</v>
      </c>
      <c r="L32" s="731">
        <v>0</v>
      </c>
      <c r="M32" s="587">
        <v>0</v>
      </c>
      <c r="N32" s="587">
        <v>0</v>
      </c>
      <c r="O32" s="532">
        <v>0</v>
      </c>
      <c r="P32" s="632"/>
    </row>
    <row r="33" spans="1:16" s="530" customFormat="1" x14ac:dyDescent="0.3">
      <c r="A33" t="s">
        <v>514</v>
      </c>
      <c r="B33" s="728">
        <v>9058500</v>
      </c>
      <c r="C33" s="728">
        <v>0</v>
      </c>
      <c r="D33" s="728">
        <v>801255.29</v>
      </c>
      <c r="E33" s="728">
        <v>0</v>
      </c>
      <c r="F33" s="532">
        <f t="shared" si="0"/>
        <v>801255.29</v>
      </c>
      <c r="G33" s="731">
        <v>8643.3700000000008</v>
      </c>
      <c r="H33" s="531">
        <f t="shared" si="1"/>
        <v>0</v>
      </c>
      <c r="I33" s="731">
        <v>8248601.3399999999</v>
      </c>
      <c r="J33" s="731">
        <v>8248601.3399999999</v>
      </c>
      <c r="K33" s="731">
        <v>0</v>
      </c>
      <c r="L33" s="731">
        <v>0</v>
      </c>
      <c r="M33" s="587">
        <v>0</v>
      </c>
      <c r="N33" s="587">
        <v>0</v>
      </c>
      <c r="O33" s="532">
        <v>0</v>
      </c>
      <c r="P33" s="632"/>
    </row>
    <row r="34" spans="1:16" s="530" customFormat="1" x14ac:dyDescent="0.3">
      <c r="A34" t="s">
        <v>515</v>
      </c>
      <c r="B34" s="728">
        <v>171681000</v>
      </c>
      <c r="C34" s="728">
        <v>0</v>
      </c>
      <c r="D34" s="728">
        <v>8664702.0899999999</v>
      </c>
      <c r="E34" s="728">
        <v>0</v>
      </c>
      <c r="F34" s="532">
        <f t="shared" si="0"/>
        <v>8664702.0899999999</v>
      </c>
      <c r="G34" s="731">
        <v>3617100.17</v>
      </c>
      <c r="H34" s="531">
        <f t="shared" si="1"/>
        <v>0</v>
      </c>
      <c r="I34" s="731">
        <v>159399197.74000001</v>
      </c>
      <c r="J34" s="731">
        <v>45372409.020000003</v>
      </c>
      <c r="K34" s="731">
        <v>0</v>
      </c>
      <c r="L34" s="731">
        <v>0</v>
      </c>
      <c r="M34" s="587">
        <v>0</v>
      </c>
      <c r="N34" s="587">
        <v>0</v>
      </c>
      <c r="O34" s="532">
        <v>0</v>
      </c>
      <c r="P34" s="632"/>
    </row>
    <row r="35" spans="1:16" s="530" customFormat="1" x14ac:dyDescent="0.3">
      <c r="A35" t="s">
        <v>589</v>
      </c>
      <c r="B35" s="728">
        <v>135331000</v>
      </c>
      <c r="C35" s="728">
        <v>0</v>
      </c>
      <c r="D35" s="728">
        <v>6332537.0599999996</v>
      </c>
      <c r="E35" s="728">
        <v>0</v>
      </c>
      <c r="F35" s="531">
        <f t="shared" si="0"/>
        <v>6332537.0599999996</v>
      </c>
      <c r="G35" s="731">
        <v>1101296.3799999999</v>
      </c>
      <c r="H35" s="531">
        <f t="shared" si="1"/>
        <v>0</v>
      </c>
      <c r="I35" s="731">
        <v>127897166.56</v>
      </c>
      <c r="J35" s="731">
        <v>43422348.079999998</v>
      </c>
      <c r="K35" s="731">
        <v>0</v>
      </c>
      <c r="L35" s="731">
        <v>0</v>
      </c>
      <c r="M35" s="587">
        <v>0</v>
      </c>
      <c r="N35" s="587">
        <v>0</v>
      </c>
      <c r="O35" s="636">
        <v>0</v>
      </c>
      <c r="P35" s="638"/>
    </row>
    <row r="36" spans="1:16" s="530" customFormat="1" x14ac:dyDescent="0.3">
      <c r="A36" t="s">
        <v>517</v>
      </c>
      <c r="B36" s="728">
        <v>80000000</v>
      </c>
      <c r="C36" s="728">
        <v>0</v>
      </c>
      <c r="D36" s="728">
        <v>0</v>
      </c>
      <c r="E36" s="728">
        <v>0</v>
      </c>
      <c r="F36" s="532">
        <f t="shared" si="0"/>
        <v>0</v>
      </c>
      <c r="G36" s="731">
        <v>0</v>
      </c>
      <c r="H36" s="531">
        <f t="shared" si="1"/>
        <v>0</v>
      </c>
      <c r="I36" s="731">
        <v>80000000</v>
      </c>
      <c r="J36" s="731">
        <v>36757392.799999997</v>
      </c>
      <c r="K36" s="731">
        <v>0</v>
      </c>
      <c r="L36" s="731">
        <v>0</v>
      </c>
      <c r="M36" s="587">
        <v>0</v>
      </c>
      <c r="N36" s="587">
        <v>0</v>
      </c>
      <c r="O36" s="532">
        <v>0</v>
      </c>
      <c r="P36" s="632"/>
    </row>
    <row r="37" spans="1:16" s="530" customFormat="1" x14ac:dyDescent="0.3">
      <c r="A37" t="s">
        <v>518</v>
      </c>
      <c r="B37" s="728">
        <v>25000000</v>
      </c>
      <c r="C37" s="728">
        <v>0</v>
      </c>
      <c r="D37" s="728">
        <v>0</v>
      </c>
      <c r="E37" s="728">
        <v>0</v>
      </c>
      <c r="F37" s="532">
        <f t="shared" si="0"/>
        <v>0</v>
      </c>
      <c r="G37" s="731">
        <v>0</v>
      </c>
      <c r="H37" s="531">
        <f t="shared" si="1"/>
        <v>0</v>
      </c>
      <c r="I37" s="731">
        <v>25000000</v>
      </c>
      <c r="J37" s="731">
        <v>6250000</v>
      </c>
      <c r="K37" s="731">
        <v>0</v>
      </c>
      <c r="L37" s="731">
        <v>0</v>
      </c>
      <c r="M37" s="587">
        <v>0</v>
      </c>
      <c r="N37" s="587">
        <v>0</v>
      </c>
      <c r="O37" s="532">
        <v>0</v>
      </c>
      <c r="P37" s="632"/>
    </row>
    <row r="38" spans="1:16" s="530" customFormat="1" x14ac:dyDescent="0.3">
      <c r="A38" t="s">
        <v>519</v>
      </c>
      <c r="B38" s="728">
        <v>28200000</v>
      </c>
      <c r="C38" s="728">
        <v>0</v>
      </c>
      <c r="D38" s="728">
        <v>6222669.29</v>
      </c>
      <c r="E38" s="728">
        <v>0</v>
      </c>
      <c r="F38" s="532">
        <f t="shared" si="0"/>
        <v>6222669.29</v>
      </c>
      <c r="G38" s="731">
        <v>1093369.43</v>
      </c>
      <c r="H38" s="531">
        <f t="shared" si="1"/>
        <v>0</v>
      </c>
      <c r="I38" s="731">
        <v>20883961.280000001</v>
      </c>
      <c r="J38" s="731">
        <v>0</v>
      </c>
      <c r="K38" s="731">
        <v>0</v>
      </c>
      <c r="L38" s="731">
        <v>0</v>
      </c>
      <c r="M38" s="587">
        <v>0</v>
      </c>
      <c r="N38" s="587">
        <v>0</v>
      </c>
      <c r="O38" s="532">
        <v>0</v>
      </c>
      <c r="P38" s="632"/>
    </row>
    <row r="39" spans="1:16" s="530" customFormat="1" x14ac:dyDescent="0.3">
      <c r="A39" t="s">
        <v>520</v>
      </c>
      <c r="B39" s="728">
        <v>2131000</v>
      </c>
      <c r="C39" s="728">
        <v>0</v>
      </c>
      <c r="D39" s="728">
        <v>109867.77</v>
      </c>
      <c r="E39" s="728">
        <v>0</v>
      </c>
      <c r="F39" s="532">
        <f t="shared" si="0"/>
        <v>109867.77</v>
      </c>
      <c r="G39" s="731">
        <v>7926.95</v>
      </c>
      <c r="H39" s="531">
        <f t="shared" si="1"/>
        <v>0</v>
      </c>
      <c r="I39" s="731">
        <v>2013205.28</v>
      </c>
      <c r="J39" s="731">
        <v>414955.28</v>
      </c>
      <c r="K39" s="731">
        <v>0</v>
      </c>
      <c r="L39" s="731">
        <v>0</v>
      </c>
      <c r="M39" s="587">
        <v>0</v>
      </c>
      <c r="N39" s="587">
        <v>0</v>
      </c>
      <c r="O39" s="532">
        <v>0</v>
      </c>
      <c r="P39" s="632"/>
    </row>
    <row r="40" spans="1:16" s="530" customFormat="1" x14ac:dyDescent="0.3">
      <c r="A40" t="s">
        <v>590</v>
      </c>
      <c r="B40" s="728">
        <v>67214905</v>
      </c>
      <c r="C40" s="728">
        <v>0</v>
      </c>
      <c r="D40" s="728">
        <v>16354820</v>
      </c>
      <c r="E40" s="728">
        <v>0</v>
      </c>
      <c r="F40" s="532">
        <f t="shared" si="0"/>
        <v>16354820</v>
      </c>
      <c r="G40" s="731">
        <v>448905</v>
      </c>
      <c r="H40" s="531">
        <f t="shared" si="1"/>
        <v>0</v>
      </c>
      <c r="I40" s="731">
        <v>50411180</v>
      </c>
      <c r="J40" s="731">
        <v>1</v>
      </c>
      <c r="K40" s="731">
        <v>0</v>
      </c>
      <c r="L40" s="731">
        <v>0</v>
      </c>
      <c r="M40" s="587">
        <v>0</v>
      </c>
      <c r="N40" s="587">
        <v>0</v>
      </c>
      <c r="O40" s="532">
        <v>0</v>
      </c>
      <c r="P40" s="632"/>
    </row>
    <row r="41" spans="1:16" s="530" customFormat="1" x14ac:dyDescent="0.3">
      <c r="A41" t="s">
        <v>521</v>
      </c>
      <c r="B41" s="728">
        <v>714905</v>
      </c>
      <c r="C41" s="728">
        <v>0</v>
      </c>
      <c r="D41" s="728">
        <v>155321</v>
      </c>
      <c r="E41" s="728">
        <v>0</v>
      </c>
      <c r="F41" s="531">
        <f t="shared" si="0"/>
        <v>155321</v>
      </c>
      <c r="G41" s="731">
        <v>23405</v>
      </c>
      <c r="H41" s="531">
        <f t="shared" si="1"/>
        <v>0</v>
      </c>
      <c r="I41" s="731">
        <v>536179</v>
      </c>
      <c r="J41" s="731">
        <v>0</v>
      </c>
      <c r="K41" s="731">
        <v>0</v>
      </c>
      <c r="L41" s="731">
        <v>0</v>
      </c>
      <c r="M41" s="587">
        <v>0</v>
      </c>
      <c r="N41" s="587">
        <v>0</v>
      </c>
      <c r="O41" s="636">
        <v>0</v>
      </c>
      <c r="P41" s="638"/>
    </row>
    <row r="42" spans="1:16" s="530" customFormat="1" x14ac:dyDescent="0.3">
      <c r="A42" t="s">
        <v>522</v>
      </c>
      <c r="B42" s="728">
        <v>20000000</v>
      </c>
      <c r="C42" s="728">
        <v>0</v>
      </c>
      <c r="D42" s="728">
        <v>4574500</v>
      </c>
      <c r="E42" s="728">
        <v>0</v>
      </c>
      <c r="F42" s="532">
        <f t="shared" si="0"/>
        <v>4574500</v>
      </c>
      <c r="G42" s="731">
        <v>425500</v>
      </c>
      <c r="H42" s="531">
        <f t="shared" si="1"/>
        <v>0</v>
      </c>
      <c r="I42" s="731">
        <v>15000000</v>
      </c>
      <c r="J42" s="731">
        <v>0</v>
      </c>
      <c r="K42" s="731">
        <v>0</v>
      </c>
      <c r="L42" s="731">
        <v>0</v>
      </c>
      <c r="M42" s="587">
        <v>0</v>
      </c>
      <c r="N42" s="587">
        <v>0</v>
      </c>
      <c r="O42" s="532">
        <v>0</v>
      </c>
      <c r="P42" s="632"/>
    </row>
    <row r="43" spans="1:16" s="530" customFormat="1" x14ac:dyDescent="0.3">
      <c r="A43" t="s">
        <v>523</v>
      </c>
      <c r="B43" s="728">
        <v>28000000</v>
      </c>
      <c r="C43" s="728">
        <v>0</v>
      </c>
      <c r="D43" s="728">
        <v>6999999</v>
      </c>
      <c r="E43" s="728">
        <v>0</v>
      </c>
      <c r="F43" s="532">
        <f t="shared" si="0"/>
        <v>6999999</v>
      </c>
      <c r="G43" s="731">
        <v>0</v>
      </c>
      <c r="H43" s="531">
        <f t="shared" si="1"/>
        <v>0</v>
      </c>
      <c r="I43" s="731">
        <v>21000001</v>
      </c>
      <c r="J43" s="731">
        <v>1</v>
      </c>
      <c r="K43" s="731">
        <v>0</v>
      </c>
      <c r="L43" s="731">
        <v>0</v>
      </c>
      <c r="M43" s="587">
        <v>0</v>
      </c>
      <c r="N43" s="587">
        <v>0</v>
      </c>
      <c r="O43" s="532">
        <v>0</v>
      </c>
      <c r="P43" s="632"/>
    </row>
    <row r="44" spans="1:16" s="530" customFormat="1" x14ac:dyDescent="0.3">
      <c r="A44" t="s">
        <v>524</v>
      </c>
      <c r="B44" s="728">
        <v>18500000</v>
      </c>
      <c r="C44" s="728">
        <v>0</v>
      </c>
      <c r="D44" s="728">
        <v>4625000</v>
      </c>
      <c r="E44" s="728">
        <v>0</v>
      </c>
      <c r="F44" s="532">
        <f t="shared" si="0"/>
        <v>4625000</v>
      </c>
      <c r="G44" s="731">
        <v>0</v>
      </c>
      <c r="H44" s="531">
        <f t="shared" si="1"/>
        <v>0</v>
      </c>
      <c r="I44" s="731">
        <v>13875000</v>
      </c>
      <c r="J44" s="731">
        <v>0</v>
      </c>
      <c r="K44" s="731">
        <v>0</v>
      </c>
      <c r="L44" s="731">
        <v>0</v>
      </c>
      <c r="M44" s="587">
        <v>0</v>
      </c>
      <c r="N44" s="587">
        <v>0</v>
      </c>
      <c r="O44" s="532">
        <v>0</v>
      </c>
      <c r="P44" s="632"/>
    </row>
    <row r="45" spans="1:16" s="530" customFormat="1" x14ac:dyDescent="0.3">
      <c r="A45" t="s">
        <v>591</v>
      </c>
      <c r="B45" s="728">
        <v>24586708</v>
      </c>
      <c r="C45" s="728">
        <v>0</v>
      </c>
      <c r="D45" s="728">
        <v>3500000.02</v>
      </c>
      <c r="E45" s="728">
        <v>0</v>
      </c>
      <c r="F45" s="532">
        <f t="shared" si="0"/>
        <v>3500000.02</v>
      </c>
      <c r="G45" s="731">
        <v>4372083</v>
      </c>
      <c r="H45" s="531">
        <f t="shared" si="1"/>
        <v>0</v>
      </c>
      <c r="I45" s="731">
        <v>16714624.98</v>
      </c>
      <c r="J45" s="731">
        <v>93.98</v>
      </c>
      <c r="K45" s="731">
        <v>0</v>
      </c>
      <c r="L45" s="731">
        <v>0</v>
      </c>
      <c r="M45" s="587">
        <v>0</v>
      </c>
      <c r="N45" s="587">
        <v>0</v>
      </c>
      <c r="O45" s="532">
        <v>0</v>
      </c>
      <c r="P45" s="632"/>
    </row>
    <row r="46" spans="1:16" s="530" customFormat="1" x14ac:dyDescent="0.3">
      <c r="A46" t="s">
        <v>525</v>
      </c>
      <c r="B46" s="728">
        <v>24586708</v>
      </c>
      <c r="C46" s="728">
        <v>0</v>
      </c>
      <c r="D46" s="728">
        <v>3500000.02</v>
      </c>
      <c r="E46" s="728">
        <v>0</v>
      </c>
      <c r="F46" s="531">
        <f t="shared" si="0"/>
        <v>3500000.02</v>
      </c>
      <c r="G46" s="731">
        <v>4372083</v>
      </c>
      <c r="H46" s="531">
        <f t="shared" si="1"/>
        <v>0</v>
      </c>
      <c r="I46" s="731">
        <v>16714624.98</v>
      </c>
      <c r="J46" s="731">
        <v>93.98</v>
      </c>
      <c r="K46" s="731">
        <v>0</v>
      </c>
      <c r="L46" s="731">
        <v>0</v>
      </c>
      <c r="M46" s="587">
        <v>0</v>
      </c>
      <c r="N46" s="587">
        <v>0</v>
      </c>
      <c r="O46" s="636">
        <v>0</v>
      </c>
      <c r="P46" s="638"/>
    </row>
    <row r="47" spans="1:16" s="530" customFormat="1" x14ac:dyDescent="0.3">
      <c r="A47" t="s">
        <v>592</v>
      </c>
      <c r="B47" s="728">
        <v>127200000</v>
      </c>
      <c r="C47" s="728">
        <v>0</v>
      </c>
      <c r="D47" s="728">
        <v>0</v>
      </c>
      <c r="E47" s="728">
        <v>0</v>
      </c>
      <c r="F47" s="532">
        <f t="shared" si="0"/>
        <v>0</v>
      </c>
      <c r="G47" s="731">
        <v>0</v>
      </c>
      <c r="H47" s="531">
        <f t="shared" si="1"/>
        <v>0</v>
      </c>
      <c r="I47" s="731">
        <v>127200000</v>
      </c>
      <c r="J47" s="731">
        <v>52600000</v>
      </c>
      <c r="K47" s="731">
        <v>0</v>
      </c>
      <c r="L47" s="731">
        <v>0</v>
      </c>
      <c r="M47" s="587">
        <v>0</v>
      </c>
      <c r="N47" s="587">
        <v>0</v>
      </c>
      <c r="O47" s="532">
        <v>0</v>
      </c>
      <c r="P47" s="632"/>
    </row>
    <row r="48" spans="1:16" s="530" customFormat="1" x14ac:dyDescent="0.3">
      <c r="A48" t="s">
        <v>526</v>
      </c>
      <c r="B48" s="728">
        <v>127200000</v>
      </c>
      <c r="C48" s="728">
        <v>0</v>
      </c>
      <c r="D48" s="728">
        <v>0</v>
      </c>
      <c r="E48" s="728">
        <v>0</v>
      </c>
      <c r="F48" s="531">
        <f t="shared" si="0"/>
        <v>0</v>
      </c>
      <c r="G48" s="731">
        <v>0</v>
      </c>
      <c r="H48" s="531">
        <f t="shared" si="1"/>
        <v>0</v>
      </c>
      <c r="I48" s="731">
        <v>127200000</v>
      </c>
      <c r="J48" s="731">
        <v>52600000</v>
      </c>
      <c r="K48" s="731">
        <v>0</v>
      </c>
      <c r="L48" s="731">
        <v>0</v>
      </c>
      <c r="M48" s="587">
        <v>0</v>
      </c>
      <c r="N48" s="587">
        <v>0</v>
      </c>
      <c r="O48" s="636">
        <v>0</v>
      </c>
      <c r="P48" s="638"/>
    </row>
    <row r="49" spans="1:16" s="530" customFormat="1" x14ac:dyDescent="0.3">
      <c r="A49" t="s">
        <v>593</v>
      </c>
      <c r="B49" s="728">
        <v>77150000</v>
      </c>
      <c r="C49" s="728">
        <v>0</v>
      </c>
      <c r="D49" s="728">
        <v>8965096.1300000008</v>
      </c>
      <c r="E49" s="728">
        <v>0</v>
      </c>
      <c r="F49" s="532">
        <f t="shared" si="0"/>
        <v>8965096.1300000008</v>
      </c>
      <c r="G49" s="731">
        <v>873350.22</v>
      </c>
      <c r="H49" s="531">
        <f t="shared" si="1"/>
        <v>0</v>
      </c>
      <c r="I49" s="731">
        <v>67311553.650000006</v>
      </c>
      <c r="J49" s="731">
        <v>9449053.6500000004</v>
      </c>
      <c r="K49" s="731">
        <v>0</v>
      </c>
      <c r="L49" s="731">
        <v>0</v>
      </c>
      <c r="M49" s="587">
        <v>0</v>
      </c>
      <c r="N49" s="587">
        <v>0</v>
      </c>
      <c r="O49" s="532">
        <v>0</v>
      </c>
      <c r="P49" s="632"/>
    </row>
    <row r="50" spans="1:16" s="530" customFormat="1" x14ac:dyDescent="0.3">
      <c r="A50" t="s">
        <v>529</v>
      </c>
      <c r="B50" s="728">
        <v>16000000</v>
      </c>
      <c r="C50" s="728">
        <v>0</v>
      </c>
      <c r="D50" s="728">
        <v>1122000</v>
      </c>
      <c r="E50" s="728">
        <v>0</v>
      </c>
      <c r="F50" s="532">
        <f t="shared" si="0"/>
        <v>1122000</v>
      </c>
      <c r="G50" s="731">
        <v>873350.22</v>
      </c>
      <c r="H50" s="531">
        <f t="shared" si="1"/>
        <v>0</v>
      </c>
      <c r="I50" s="731">
        <v>14004649.779999999</v>
      </c>
      <c r="J50" s="731">
        <v>2004649.78</v>
      </c>
      <c r="K50" s="731">
        <v>0</v>
      </c>
      <c r="L50" s="731">
        <v>0</v>
      </c>
      <c r="M50" s="587">
        <v>0</v>
      </c>
      <c r="N50" s="587">
        <v>0</v>
      </c>
      <c r="O50" s="532">
        <v>0</v>
      </c>
      <c r="P50" s="632"/>
    </row>
    <row r="51" spans="1:16" s="530" customFormat="1" x14ac:dyDescent="0.3">
      <c r="A51" t="s">
        <v>530</v>
      </c>
      <c r="B51" s="728">
        <v>2500000</v>
      </c>
      <c r="C51" s="728">
        <v>0</v>
      </c>
      <c r="D51" s="728">
        <v>603471.04</v>
      </c>
      <c r="E51" s="728">
        <v>0</v>
      </c>
      <c r="F51" s="531">
        <f t="shared" si="0"/>
        <v>603471.04</v>
      </c>
      <c r="G51" s="731">
        <v>0</v>
      </c>
      <c r="H51" s="531">
        <f t="shared" si="1"/>
        <v>0</v>
      </c>
      <c r="I51" s="731">
        <v>1896528.96</v>
      </c>
      <c r="J51" s="731">
        <v>21528.959999999999</v>
      </c>
      <c r="K51" s="731">
        <v>0</v>
      </c>
      <c r="L51" s="731">
        <v>0</v>
      </c>
      <c r="M51" s="587">
        <v>0</v>
      </c>
      <c r="N51" s="587">
        <v>0</v>
      </c>
      <c r="O51" s="636">
        <v>0</v>
      </c>
      <c r="P51" s="638"/>
    </row>
    <row r="52" spans="1:16" s="530" customFormat="1" x14ac:dyDescent="0.3">
      <c r="A52" t="s">
        <v>532</v>
      </c>
      <c r="B52" s="728">
        <v>57150000</v>
      </c>
      <c r="C52" s="728">
        <v>0</v>
      </c>
      <c r="D52" s="728">
        <v>6864625.5499999998</v>
      </c>
      <c r="E52" s="728">
        <v>0</v>
      </c>
      <c r="F52" s="532">
        <f t="shared" si="0"/>
        <v>6864625.5499999998</v>
      </c>
      <c r="G52" s="731">
        <v>0</v>
      </c>
      <c r="H52" s="531">
        <f t="shared" si="1"/>
        <v>0</v>
      </c>
      <c r="I52" s="731">
        <v>50285374.450000003</v>
      </c>
      <c r="J52" s="731">
        <v>7422874.4500000002</v>
      </c>
      <c r="K52" s="731">
        <v>0</v>
      </c>
      <c r="L52" s="731">
        <v>0</v>
      </c>
      <c r="M52" s="587">
        <v>0</v>
      </c>
      <c r="N52" s="587">
        <v>0</v>
      </c>
      <c r="O52" s="532">
        <v>0</v>
      </c>
      <c r="P52" s="632"/>
    </row>
    <row r="53" spans="1:16" s="530" customFormat="1" x14ac:dyDescent="0.3">
      <c r="A53" t="s">
        <v>533</v>
      </c>
      <c r="B53" s="728">
        <v>1500000</v>
      </c>
      <c r="C53" s="728">
        <v>0</v>
      </c>
      <c r="D53" s="728">
        <v>374999.54</v>
      </c>
      <c r="E53" s="728">
        <v>0</v>
      </c>
      <c r="F53" s="532">
        <f t="shared" si="0"/>
        <v>374999.54</v>
      </c>
      <c r="G53" s="731">
        <v>0</v>
      </c>
      <c r="H53" s="531">
        <f t="shared" si="1"/>
        <v>0</v>
      </c>
      <c r="I53" s="731">
        <v>1125000.46</v>
      </c>
      <c r="J53" s="731">
        <v>0.46</v>
      </c>
      <c r="K53" s="731">
        <v>0</v>
      </c>
      <c r="L53" s="731">
        <v>0</v>
      </c>
      <c r="M53" s="587">
        <v>0</v>
      </c>
      <c r="N53" s="587">
        <v>0</v>
      </c>
      <c r="O53" s="532">
        <v>0</v>
      </c>
      <c r="P53" s="632"/>
    </row>
    <row r="54" spans="1:16" s="530" customFormat="1" x14ac:dyDescent="0.3">
      <c r="A54" t="s">
        <v>594</v>
      </c>
      <c r="B54" s="728">
        <v>600000</v>
      </c>
      <c r="C54" s="728">
        <v>0</v>
      </c>
      <c r="D54" s="728">
        <v>0</v>
      </c>
      <c r="E54" s="728">
        <v>0</v>
      </c>
      <c r="F54" s="532">
        <f t="shared" si="0"/>
        <v>0</v>
      </c>
      <c r="G54" s="731">
        <v>0</v>
      </c>
      <c r="H54" s="531">
        <f t="shared" si="1"/>
        <v>0</v>
      </c>
      <c r="I54" s="731">
        <v>600000</v>
      </c>
      <c r="J54" s="731">
        <v>25000</v>
      </c>
      <c r="K54" s="731">
        <v>0</v>
      </c>
      <c r="L54" s="731">
        <v>0</v>
      </c>
      <c r="M54" s="587">
        <v>0</v>
      </c>
      <c r="N54" s="587">
        <v>0</v>
      </c>
      <c r="O54" s="532">
        <v>0</v>
      </c>
      <c r="P54" s="632"/>
    </row>
    <row r="55" spans="1:16" s="530" customFormat="1" x14ac:dyDescent="0.3">
      <c r="A55" t="s">
        <v>716</v>
      </c>
      <c r="B55" s="728">
        <v>100000</v>
      </c>
      <c r="C55" s="728">
        <v>0</v>
      </c>
      <c r="D55" s="728">
        <v>0</v>
      </c>
      <c r="E55" s="728">
        <v>0</v>
      </c>
      <c r="F55" s="532">
        <f t="shared" si="0"/>
        <v>0</v>
      </c>
      <c r="G55" s="731">
        <v>0</v>
      </c>
      <c r="H55" s="531">
        <f t="shared" si="1"/>
        <v>0</v>
      </c>
      <c r="I55" s="731">
        <v>100000</v>
      </c>
      <c r="J55" s="731">
        <v>25000</v>
      </c>
      <c r="K55" s="731">
        <v>0</v>
      </c>
      <c r="L55" s="731">
        <v>0</v>
      </c>
      <c r="M55" s="587">
        <v>0</v>
      </c>
      <c r="N55" s="587">
        <v>0</v>
      </c>
      <c r="O55" s="532">
        <v>0</v>
      </c>
      <c r="P55" s="632"/>
    </row>
    <row r="56" spans="1:16" s="530" customFormat="1" x14ac:dyDescent="0.3">
      <c r="A56" t="s">
        <v>595</v>
      </c>
      <c r="B56" s="728">
        <v>500000</v>
      </c>
      <c r="C56" s="728">
        <v>0</v>
      </c>
      <c r="D56" s="728">
        <v>0</v>
      </c>
      <c r="E56" s="728">
        <v>0</v>
      </c>
      <c r="F56" s="531">
        <f t="shared" si="0"/>
        <v>0</v>
      </c>
      <c r="G56" s="731">
        <v>0</v>
      </c>
      <c r="H56" s="531">
        <f t="shared" si="1"/>
        <v>0</v>
      </c>
      <c r="I56" s="731">
        <v>500000</v>
      </c>
      <c r="J56" s="731">
        <v>0</v>
      </c>
      <c r="K56" s="731">
        <v>0</v>
      </c>
      <c r="L56" s="731">
        <v>0</v>
      </c>
      <c r="M56" s="587">
        <v>0</v>
      </c>
      <c r="N56" s="587">
        <v>0</v>
      </c>
      <c r="O56" s="636">
        <v>0</v>
      </c>
      <c r="P56" s="638"/>
    </row>
    <row r="57" spans="1:16" s="530" customFormat="1" x14ac:dyDescent="0.3">
      <c r="A57" t="s">
        <v>596</v>
      </c>
      <c r="B57" s="728">
        <v>89137033</v>
      </c>
      <c r="C57" s="728">
        <v>1332631.05</v>
      </c>
      <c r="D57" s="728">
        <v>2492565.71</v>
      </c>
      <c r="E57" s="728">
        <v>0</v>
      </c>
      <c r="F57" s="532">
        <f t="shared" si="0"/>
        <v>3825196.76</v>
      </c>
      <c r="G57" s="731">
        <v>240039</v>
      </c>
      <c r="H57" s="531">
        <f t="shared" si="1"/>
        <v>0</v>
      </c>
      <c r="I57" s="731">
        <v>85071797.239999995</v>
      </c>
      <c r="J57" s="731">
        <v>12141102.24</v>
      </c>
      <c r="K57" s="731">
        <v>0</v>
      </c>
      <c r="L57" s="731">
        <v>0</v>
      </c>
      <c r="M57" s="587">
        <v>0</v>
      </c>
      <c r="N57" s="587">
        <v>0</v>
      </c>
      <c r="O57" s="532">
        <v>0</v>
      </c>
      <c r="P57" s="632"/>
    </row>
    <row r="58" spans="1:16" s="530" customFormat="1" x14ac:dyDescent="0.3">
      <c r="A58" t="s">
        <v>597</v>
      </c>
      <c r="B58" s="728">
        <v>8543736</v>
      </c>
      <c r="C58" s="728">
        <v>0</v>
      </c>
      <c r="D58" s="728">
        <v>1443729</v>
      </c>
      <c r="E58" s="728">
        <v>0</v>
      </c>
      <c r="F58" s="532">
        <f t="shared" si="0"/>
        <v>1443729</v>
      </c>
      <c r="G58" s="731">
        <v>240039</v>
      </c>
      <c r="H58" s="531">
        <f t="shared" si="1"/>
        <v>0</v>
      </c>
      <c r="I58" s="731">
        <v>6859968</v>
      </c>
      <c r="J58" s="731">
        <v>452166</v>
      </c>
      <c r="K58" s="731">
        <v>0</v>
      </c>
      <c r="L58" s="731">
        <v>0</v>
      </c>
      <c r="M58" s="587">
        <v>0</v>
      </c>
      <c r="N58" s="587">
        <v>0</v>
      </c>
      <c r="O58" s="532">
        <v>0</v>
      </c>
      <c r="P58" s="632"/>
    </row>
    <row r="59" spans="1:16" s="530" customFormat="1" x14ac:dyDescent="0.3">
      <c r="A59" t="s">
        <v>534</v>
      </c>
      <c r="B59" s="728">
        <v>8543736</v>
      </c>
      <c r="C59" s="728">
        <v>0</v>
      </c>
      <c r="D59" s="728">
        <v>1443729</v>
      </c>
      <c r="E59" s="728">
        <v>0</v>
      </c>
      <c r="F59" s="710">
        <f t="shared" si="0"/>
        <v>1443729</v>
      </c>
      <c r="G59" s="731">
        <v>240039</v>
      </c>
      <c r="H59" s="531">
        <f t="shared" si="1"/>
        <v>0</v>
      </c>
      <c r="I59" s="731">
        <v>6859968</v>
      </c>
      <c r="J59" s="731">
        <v>452166</v>
      </c>
      <c r="K59" s="731">
        <v>0</v>
      </c>
      <c r="L59" s="731">
        <v>0</v>
      </c>
      <c r="M59" s="587">
        <v>0</v>
      </c>
      <c r="N59" s="587">
        <v>0</v>
      </c>
      <c r="O59" s="635">
        <v>0</v>
      </c>
      <c r="P59" s="637"/>
    </row>
    <row r="60" spans="1:16" s="530" customFormat="1" x14ac:dyDescent="0.3">
      <c r="A60" t="s">
        <v>598</v>
      </c>
      <c r="B60" s="728">
        <v>21833297</v>
      </c>
      <c r="C60" s="728">
        <v>1332631.05</v>
      </c>
      <c r="D60" s="728">
        <v>0</v>
      </c>
      <c r="E60" s="728">
        <v>0</v>
      </c>
      <c r="F60" s="531">
        <f t="shared" si="0"/>
        <v>1332631.05</v>
      </c>
      <c r="G60" s="731">
        <v>0</v>
      </c>
      <c r="H60" s="531">
        <f t="shared" si="1"/>
        <v>0</v>
      </c>
      <c r="I60" s="731">
        <v>20500665.949999999</v>
      </c>
      <c r="J60" s="731">
        <v>4125692.95</v>
      </c>
      <c r="K60" s="731">
        <v>0</v>
      </c>
      <c r="L60" s="731">
        <v>0</v>
      </c>
      <c r="M60" s="587">
        <v>0</v>
      </c>
      <c r="N60" s="587">
        <v>0</v>
      </c>
      <c r="O60" s="636">
        <v>0</v>
      </c>
      <c r="P60" s="638"/>
    </row>
    <row r="61" spans="1:16" s="530" customFormat="1" x14ac:dyDescent="0.3">
      <c r="A61" t="s">
        <v>539</v>
      </c>
      <c r="B61" s="728">
        <v>9833297</v>
      </c>
      <c r="C61" s="728">
        <v>1332631.05</v>
      </c>
      <c r="D61" s="728">
        <v>0</v>
      </c>
      <c r="E61" s="728">
        <v>0</v>
      </c>
      <c r="F61" s="532">
        <f t="shared" si="0"/>
        <v>1332631.05</v>
      </c>
      <c r="G61" s="731">
        <v>0</v>
      </c>
      <c r="H61" s="531">
        <f t="shared" si="1"/>
        <v>0</v>
      </c>
      <c r="I61" s="731">
        <v>8500665.9499999993</v>
      </c>
      <c r="J61" s="731">
        <v>1125692.95</v>
      </c>
      <c r="K61" s="731">
        <v>0</v>
      </c>
      <c r="L61" s="731">
        <v>0</v>
      </c>
      <c r="M61" s="587">
        <v>0</v>
      </c>
      <c r="N61" s="587">
        <v>0</v>
      </c>
      <c r="O61" s="532">
        <v>0</v>
      </c>
      <c r="P61" s="632"/>
    </row>
    <row r="62" spans="1:16" s="530" customFormat="1" x14ac:dyDescent="0.3">
      <c r="A62" t="s">
        <v>696</v>
      </c>
      <c r="B62" s="728">
        <v>12000000</v>
      </c>
      <c r="C62" s="728">
        <v>0</v>
      </c>
      <c r="D62" s="728">
        <v>0</v>
      </c>
      <c r="E62" s="728">
        <v>0</v>
      </c>
      <c r="F62" s="532">
        <f t="shared" si="0"/>
        <v>0</v>
      </c>
      <c r="G62" s="731">
        <v>0</v>
      </c>
      <c r="H62" s="531">
        <f t="shared" si="1"/>
        <v>0</v>
      </c>
      <c r="I62" s="731">
        <v>12000000</v>
      </c>
      <c r="J62" s="731">
        <v>3000000</v>
      </c>
      <c r="K62" s="731">
        <v>0</v>
      </c>
      <c r="L62" s="731">
        <v>0</v>
      </c>
      <c r="M62" s="587">
        <v>0</v>
      </c>
      <c r="N62" s="587">
        <v>0</v>
      </c>
      <c r="O62" s="532">
        <v>0</v>
      </c>
      <c r="P62" s="632"/>
    </row>
    <row r="63" spans="1:16" s="530" customFormat="1" x14ac:dyDescent="0.3">
      <c r="A63" t="s">
        <v>599</v>
      </c>
      <c r="B63" s="728">
        <v>10000000</v>
      </c>
      <c r="C63" s="728">
        <v>0</v>
      </c>
      <c r="D63" s="728">
        <v>0</v>
      </c>
      <c r="E63" s="728">
        <v>0</v>
      </c>
      <c r="F63" s="531">
        <f t="shared" si="0"/>
        <v>0</v>
      </c>
      <c r="G63" s="731">
        <v>0</v>
      </c>
      <c r="H63" s="531">
        <f t="shared" si="1"/>
        <v>0</v>
      </c>
      <c r="I63" s="731">
        <v>10000000</v>
      </c>
      <c r="J63" s="731">
        <v>5322080</v>
      </c>
      <c r="K63" s="731">
        <v>0</v>
      </c>
      <c r="L63" s="731">
        <v>0</v>
      </c>
      <c r="M63" s="587">
        <v>0</v>
      </c>
      <c r="N63" s="587">
        <v>0</v>
      </c>
      <c r="O63" s="636">
        <v>0</v>
      </c>
      <c r="P63" s="638"/>
    </row>
    <row r="64" spans="1:16" s="530" customFormat="1" x14ac:dyDescent="0.3">
      <c r="A64" t="s">
        <v>540</v>
      </c>
      <c r="B64" s="728">
        <v>7000000</v>
      </c>
      <c r="C64" s="728">
        <v>0</v>
      </c>
      <c r="D64" s="728">
        <v>0</v>
      </c>
      <c r="E64" s="728">
        <v>0</v>
      </c>
      <c r="F64" s="532">
        <f t="shared" si="0"/>
        <v>0</v>
      </c>
      <c r="G64" s="731">
        <v>0</v>
      </c>
      <c r="H64" s="531">
        <f t="shared" si="1"/>
        <v>0</v>
      </c>
      <c r="I64" s="731">
        <v>7000000</v>
      </c>
      <c r="J64" s="731">
        <v>4572080</v>
      </c>
      <c r="K64" s="731">
        <v>0</v>
      </c>
      <c r="L64" s="731">
        <v>0</v>
      </c>
      <c r="M64" s="587">
        <v>0</v>
      </c>
      <c r="N64" s="587">
        <v>0</v>
      </c>
      <c r="O64" s="532">
        <v>0</v>
      </c>
      <c r="P64" s="632"/>
    </row>
    <row r="65" spans="1:16" s="530" customFormat="1" x14ac:dyDescent="0.3">
      <c r="A65" t="s">
        <v>541</v>
      </c>
      <c r="B65" s="728">
        <v>3000000</v>
      </c>
      <c r="C65" s="728">
        <v>0</v>
      </c>
      <c r="D65" s="728">
        <v>0</v>
      </c>
      <c r="E65" s="728">
        <v>0</v>
      </c>
      <c r="F65" s="532">
        <f t="shared" si="0"/>
        <v>0</v>
      </c>
      <c r="G65" s="731">
        <v>0</v>
      </c>
      <c r="H65" s="531">
        <f t="shared" si="1"/>
        <v>0</v>
      </c>
      <c r="I65" s="731">
        <v>3000000</v>
      </c>
      <c r="J65" s="731">
        <v>750000</v>
      </c>
      <c r="K65" s="731">
        <v>0</v>
      </c>
      <c r="L65" s="731">
        <v>0</v>
      </c>
      <c r="M65" s="587">
        <v>0</v>
      </c>
      <c r="N65" s="587">
        <v>0</v>
      </c>
      <c r="O65" s="532">
        <v>0</v>
      </c>
      <c r="P65" s="632"/>
    </row>
    <row r="66" spans="1:16" s="530" customFormat="1" x14ac:dyDescent="0.3">
      <c r="A66" t="s">
        <v>600</v>
      </c>
      <c r="B66" s="728">
        <v>48760000</v>
      </c>
      <c r="C66" s="728">
        <v>0</v>
      </c>
      <c r="D66" s="728">
        <v>1048836.71</v>
      </c>
      <c r="E66" s="728">
        <v>0</v>
      </c>
      <c r="F66" s="531">
        <f t="shared" si="0"/>
        <v>1048836.71</v>
      </c>
      <c r="G66" s="731">
        <v>0</v>
      </c>
      <c r="H66" s="531">
        <f t="shared" si="1"/>
        <v>0</v>
      </c>
      <c r="I66" s="731">
        <v>47711163.289999999</v>
      </c>
      <c r="J66" s="731">
        <v>2241163.29</v>
      </c>
      <c r="K66" s="731">
        <v>0</v>
      </c>
      <c r="L66" s="731">
        <v>0</v>
      </c>
      <c r="M66" s="587">
        <v>0</v>
      </c>
      <c r="N66" s="587">
        <v>0</v>
      </c>
      <c r="O66" s="636">
        <v>0</v>
      </c>
      <c r="P66" s="638"/>
    </row>
    <row r="67" spans="1:16" s="530" customFormat="1" x14ac:dyDescent="0.3">
      <c r="A67" t="s">
        <v>542</v>
      </c>
      <c r="B67" s="728">
        <v>750000</v>
      </c>
      <c r="C67" s="728">
        <v>0</v>
      </c>
      <c r="D67" s="728">
        <v>0</v>
      </c>
      <c r="E67" s="728">
        <v>0</v>
      </c>
      <c r="F67" s="532">
        <f t="shared" ref="F67:F87" si="2">SUM(C67:E67)</f>
        <v>0</v>
      </c>
      <c r="G67" s="731">
        <v>0</v>
      </c>
      <c r="H67" s="531">
        <f t="shared" si="1"/>
        <v>0</v>
      </c>
      <c r="I67" s="731">
        <v>750000</v>
      </c>
      <c r="J67" s="731">
        <v>187500</v>
      </c>
      <c r="K67" s="731">
        <v>0</v>
      </c>
      <c r="L67" s="731">
        <v>0</v>
      </c>
      <c r="M67" s="587">
        <v>0</v>
      </c>
      <c r="N67" s="587">
        <v>0</v>
      </c>
      <c r="O67" s="532">
        <v>0</v>
      </c>
      <c r="P67" s="632"/>
    </row>
    <row r="68" spans="1:16" s="530" customFormat="1" x14ac:dyDescent="0.3">
      <c r="A68" t="s">
        <v>543</v>
      </c>
      <c r="B68" s="728">
        <v>6750000</v>
      </c>
      <c r="C68" s="728">
        <v>0</v>
      </c>
      <c r="D68" s="728">
        <v>0</v>
      </c>
      <c r="E68" s="728">
        <v>0</v>
      </c>
      <c r="F68" s="532">
        <f t="shared" si="2"/>
        <v>0</v>
      </c>
      <c r="G68" s="731">
        <v>0</v>
      </c>
      <c r="H68" s="531">
        <f t="shared" ref="H68:H87" si="3">SUM(M68:O68)</f>
        <v>0</v>
      </c>
      <c r="I68" s="731">
        <v>6750000</v>
      </c>
      <c r="J68" s="731">
        <v>1687500</v>
      </c>
      <c r="K68" s="731">
        <v>0</v>
      </c>
      <c r="L68" s="731">
        <v>0</v>
      </c>
      <c r="M68" s="587">
        <v>0</v>
      </c>
      <c r="N68" s="587">
        <v>0</v>
      </c>
      <c r="O68" s="532">
        <v>0</v>
      </c>
      <c r="P68" s="632"/>
    </row>
    <row r="69" spans="1:16" s="530" customFormat="1" x14ac:dyDescent="0.3">
      <c r="A69" t="s">
        <v>544</v>
      </c>
      <c r="B69" s="728">
        <v>300000</v>
      </c>
      <c r="C69" s="728">
        <v>0</v>
      </c>
      <c r="D69" s="728">
        <v>297755</v>
      </c>
      <c r="E69" s="728">
        <v>0</v>
      </c>
      <c r="F69" s="531">
        <f t="shared" si="2"/>
        <v>297755</v>
      </c>
      <c r="G69" s="731">
        <v>0</v>
      </c>
      <c r="H69" s="531">
        <f t="shared" si="3"/>
        <v>0</v>
      </c>
      <c r="I69" s="731">
        <v>2245</v>
      </c>
      <c r="J69" s="731">
        <v>2245</v>
      </c>
      <c r="K69" s="731">
        <v>0</v>
      </c>
      <c r="L69" s="731">
        <v>0</v>
      </c>
      <c r="M69" s="587">
        <v>0</v>
      </c>
      <c r="N69" s="587">
        <v>0</v>
      </c>
      <c r="O69" s="636">
        <v>0</v>
      </c>
      <c r="P69" s="638"/>
    </row>
    <row r="70" spans="1:16" s="530" customFormat="1" x14ac:dyDescent="0.3">
      <c r="A70" t="s">
        <v>545</v>
      </c>
      <c r="B70" s="728">
        <v>4460000</v>
      </c>
      <c r="C70" s="728">
        <v>0</v>
      </c>
      <c r="D70" s="728">
        <v>751081.71</v>
      </c>
      <c r="E70" s="728">
        <v>0</v>
      </c>
      <c r="F70" s="532">
        <f t="shared" si="2"/>
        <v>751081.71</v>
      </c>
      <c r="G70" s="731">
        <v>0</v>
      </c>
      <c r="H70" s="531">
        <f t="shared" si="3"/>
        <v>0</v>
      </c>
      <c r="I70" s="731">
        <v>3708918.29</v>
      </c>
      <c r="J70" s="731">
        <v>363918.29</v>
      </c>
      <c r="K70" s="731">
        <v>0</v>
      </c>
      <c r="L70" s="731">
        <v>0</v>
      </c>
      <c r="M70" s="587">
        <v>0</v>
      </c>
      <c r="N70" s="587">
        <v>0</v>
      </c>
      <c r="O70" s="532">
        <v>0</v>
      </c>
      <c r="P70" s="632"/>
    </row>
    <row r="71" spans="1:16" s="530" customFormat="1" x14ac:dyDescent="0.3">
      <c r="A71" t="s">
        <v>548</v>
      </c>
      <c r="B71" s="728">
        <v>36500000</v>
      </c>
      <c r="C71" s="728">
        <v>0</v>
      </c>
      <c r="D71" s="728">
        <v>0</v>
      </c>
      <c r="E71" s="728">
        <v>0</v>
      </c>
      <c r="F71" s="532">
        <f t="shared" si="2"/>
        <v>0</v>
      </c>
      <c r="G71" s="731">
        <v>0</v>
      </c>
      <c r="H71" s="531">
        <f t="shared" si="3"/>
        <v>0</v>
      </c>
      <c r="I71" s="731">
        <v>36500000</v>
      </c>
      <c r="J71" s="731">
        <v>0</v>
      </c>
      <c r="K71" s="731">
        <v>0</v>
      </c>
      <c r="L71" s="731">
        <v>0</v>
      </c>
      <c r="M71" s="587">
        <v>0</v>
      </c>
      <c r="N71" s="587">
        <v>0</v>
      </c>
      <c r="O71" s="532">
        <v>0</v>
      </c>
      <c r="P71" s="632"/>
    </row>
    <row r="72" spans="1:16" s="530" customFormat="1" x14ac:dyDescent="0.3">
      <c r="A72" t="s">
        <v>604</v>
      </c>
      <c r="B72" s="729">
        <v>2047486618</v>
      </c>
      <c r="C72" s="729">
        <v>0</v>
      </c>
      <c r="D72" s="729">
        <v>187086695.61000001</v>
      </c>
      <c r="E72" s="729">
        <v>0</v>
      </c>
      <c r="F72" s="532">
        <f t="shared" si="2"/>
        <v>187086695.61000001</v>
      </c>
      <c r="G72" s="729">
        <v>356987552.58999997</v>
      </c>
      <c r="H72" s="531">
        <f t="shared" si="3"/>
        <v>0</v>
      </c>
      <c r="I72" s="729">
        <v>1503412369.8</v>
      </c>
      <c r="J72" s="729">
        <v>13607660</v>
      </c>
      <c r="K72" s="729">
        <v>3000000</v>
      </c>
      <c r="L72" s="732">
        <v>-3000000</v>
      </c>
      <c r="M72" s="587">
        <v>0</v>
      </c>
      <c r="N72" s="587">
        <v>0</v>
      </c>
      <c r="O72" s="532">
        <v>0</v>
      </c>
      <c r="P72" s="632"/>
    </row>
    <row r="73" spans="1:16" s="530" customFormat="1" x14ac:dyDescent="0.3">
      <c r="A73" t="s">
        <v>605</v>
      </c>
      <c r="B73" s="729">
        <v>1813044257</v>
      </c>
      <c r="C73" s="729">
        <v>0</v>
      </c>
      <c r="D73" s="729">
        <v>182086695.61000001</v>
      </c>
      <c r="E73" s="729">
        <v>0</v>
      </c>
      <c r="F73" s="532">
        <f t="shared" si="2"/>
        <v>182086695.61000001</v>
      </c>
      <c r="G73" s="729">
        <v>306516515.38999999</v>
      </c>
      <c r="H73" s="531">
        <f t="shared" si="3"/>
        <v>0</v>
      </c>
      <c r="I73" s="729">
        <v>1324441046</v>
      </c>
      <c r="J73" s="729">
        <v>0</v>
      </c>
      <c r="K73" s="729">
        <v>0</v>
      </c>
      <c r="L73" s="729">
        <v>0</v>
      </c>
      <c r="M73" s="587">
        <v>0</v>
      </c>
      <c r="N73" s="587">
        <v>0</v>
      </c>
      <c r="O73" s="532">
        <v>0</v>
      </c>
      <c r="P73" s="632"/>
    </row>
    <row r="74" spans="1:16" s="530" customFormat="1" x14ac:dyDescent="0.3">
      <c r="A74" t="s">
        <v>571</v>
      </c>
      <c r="B74" s="729">
        <v>40649942</v>
      </c>
      <c r="C74" s="729">
        <v>0</v>
      </c>
      <c r="D74" s="729">
        <v>33087232.670000002</v>
      </c>
      <c r="E74" s="729">
        <v>0</v>
      </c>
      <c r="F74" s="532">
        <f t="shared" si="2"/>
        <v>33087232.670000002</v>
      </c>
      <c r="G74" s="729">
        <v>7562709.3300000001</v>
      </c>
      <c r="H74" s="531">
        <f t="shared" si="3"/>
        <v>0</v>
      </c>
      <c r="I74" s="729">
        <v>0</v>
      </c>
      <c r="J74" s="729">
        <v>0</v>
      </c>
      <c r="K74" s="729">
        <v>0</v>
      </c>
      <c r="L74" s="729">
        <v>0</v>
      </c>
      <c r="M74" s="587">
        <v>0</v>
      </c>
      <c r="N74" s="587">
        <v>0</v>
      </c>
      <c r="O74" s="532">
        <v>0</v>
      </c>
      <c r="P74" s="632"/>
    </row>
    <row r="75" spans="1:16" s="530" customFormat="1" x14ac:dyDescent="0.3">
      <c r="A75" t="s">
        <v>295</v>
      </c>
      <c r="B75" s="729">
        <v>32400000</v>
      </c>
      <c r="C75" s="729">
        <v>0</v>
      </c>
      <c r="D75" s="729">
        <v>5400000</v>
      </c>
      <c r="E75" s="729">
        <v>0</v>
      </c>
      <c r="F75" s="532">
        <f t="shared" si="2"/>
        <v>5400000</v>
      </c>
      <c r="G75" s="729">
        <v>2700000</v>
      </c>
      <c r="H75" s="531">
        <f t="shared" si="3"/>
        <v>0</v>
      </c>
      <c r="I75" s="729">
        <v>24300000</v>
      </c>
      <c r="J75" s="729">
        <v>0</v>
      </c>
      <c r="K75" s="729">
        <v>0</v>
      </c>
      <c r="L75" s="729">
        <v>0</v>
      </c>
      <c r="M75" s="587">
        <v>0</v>
      </c>
      <c r="N75" s="587">
        <v>0</v>
      </c>
      <c r="O75" s="532">
        <v>0</v>
      </c>
      <c r="P75" s="632"/>
    </row>
    <row r="76" spans="1:16" s="530" customFormat="1" x14ac:dyDescent="0.3">
      <c r="A76" t="s">
        <v>474</v>
      </c>
      <c r="B76" s="729">
        <v>6472921</v>
      </c>
      <c r="C76" s="729">
        <v>0</v>
      </c>
      <c r="D76" s="729">
        <v>5268667.92</v>
      </c>
      <c r="E76" s="729">
        <v>0</v>
      </c>
      <c r="F76" s="531">
        <f t="shared" si="2"/>
        <v>5268667.92</v>
      </c>
      <c r="G76" s="729">
        <v>1204253.08</v>
      </c>
      <c r="H76" s="531">
        <f t="shared" si="3"/>
        <v>0</v>
      </c>
      <c r="I76" s="729">
        <v>0</v>
      </c>
      <c r="J76" s="729">
        <v>0</v>
      </c>
      <c r="K76" s="729">
        <v>0</v>
      </c>
      <c r="L76" s="729">
        <v>0</v>
      </c>
      <c r="M76" s="587">
        <v>0</v>
      </c>
      <c r="N76" s="587">
        <v>0</v>
      </c>
      <c r="O76" s="636">
        <v>0</v>
      </c>
      <c r="P76" s="638"/>
    </row>
    <row r="77" spans="1:16" s="530" customFormat="1" x14ac:dyDescent="0.3">
      <c r="A77" t="s">
        <v>297</v>
      </c>
      <c r="B77" s="729">
        <v>95012957</v>
      </c>
      <c r="C77" s="729">
        <v>0</v>
      </c>
      <c r="D77" s="729">
        <v>8867157.7699999996</v>
      </c>
      <c r="E77" s="729">
        <v>0</v>
      </c>
      <c r="F77" s="532">
        <f t="shared" si="2"/>
        <v>8867157.7699999996</v>
      </c>
      <c r="G77" s="729">
        <v>14886081.23</v>
      </c>
      <c r="H77" s="531">
        <f t="shared" si="3"/>
        <v>0</v>
      </c>
      <c r="I77" s="729">
        <v>71259718</v>
      </c>
      <c r="J77" s="729">
        <v>0</v>
      </c>
      <c r="K77" s="729">
        <v>0</v>
      </c>
      <c r="L77" s="729">
        <v>0</v>
      </c>
      <c r="M77" s="587">
        <v>0</v>
      </c>
      <c r="N77" s="587">
        <v>0</v>
      </c>
      <c r="O77" s="532">
        <v>0</v>
      </c>
      <c r="P77" s="632"/>
    </row>
    <row r="78" spans="1:16" s="530" customFormat="1" x14ac:dyDescent="0.3">
      <c r="A78" t="s">
        <v>299</v>
      </c>
      <c r="B78" s="729">
        <v>1153508437</v>
      </c>
      <c r="C78" s="729">
        <v>0</v>
      </c>
      <c r="D78" s="729">
        <v>90678466.400000006</v>
      </c>
      <c r="E78" s="729">
        <v>0</v>
      </c>
      <c r="F78" s="531">
        <f t="shared" si="2"/>
        <v>90678466.400000006</v>
      </c>
      <c r="G78" s="729">
        <v>197698642.59999999</v>
      </c>
      <c r="H78" s="531">
        <f t="shared" si="3"/>
        <v>0</v>
      </c>
      <c r="I78" s="729">
        <v>865131328</v>
      </c>
      <c r="J78" s="729">
        <v>0</v>
      </c>
      <c r="K78" s="729">
        <v>0</v>
      </c>
      <c r="L78" s="729">
        <v>0</v>
      </c>
      <c r="M78" s="587">
        <v>0</v>
      </c>
      <c r="N78" s="587">
        <v>0</v>
      </c>
      <c r="O78" s="636">
        <v>0</v>
      </c>
      <c r="P78" s="638"/>
    </row>
    <row r="79" spans="1:16" s="530" customFormat="1" x14ac:dyDescent="0.3">
      <c r="A79" t="s">
        <v>300</v>
      </c>
      <c r="B79" s="729">
        <v>300000000</v>
      </c>
      <c r="C79" s="729">
        <v>0</v>
      </c>
      <c r="D79" s="729">
        <v>25000000</v>
      </c>
      <c r="E79" s="729">
        <v>0</v>
      </c>
      <c r="F79" s="532">
        <f t="shared" si="2"/>
        <v>25000000</v>
      </c>
      <c r="G79" s="729">
        <v>50000000</v>
      </c>
      <c r="H79" s="531">
        <f t="shared" si="3"/>
        <v>0</v>
      </c>
      <c r="I79" s="729">
        <v>225000000</v>
      </c>
      <c r="J79" s="729">
        <v>0</v>
      </c>
      <c r="K79" s="729">
        <v>0</v>
      </c>
      <c r="L79" s="729">
        <v>0</v>
      </c>
      <c r="M79" s="587">
        <v>0</v>
      </c>
      <c r="N79" s="587">
        <v>0</v>
      </c>
      <c r="O79" s="532">
        <v>0</v>
      </c>
      <c r="P79" s="632"/>
    </row>
    <row r="80" spans="1:16" s="530" customFormat="1" x14ac:dyDescent="0.3">
      <c r="A80" t="s">
        <v>301</v>
      </c>
      <c r="B80" s="729">
        <v>118000000</v>
      </c>
      <c r="C80" s="729">
        <v>0</v>
      </c>
      <c r="D80" s="729">
        <v>9833333.3399999999</v>
      </c>
      <c r="E80" s="729">
        <v>0</v>
      </c>
      <c r="F80" s="532">
        <f t="shared" si="2"/>
        <v>9833333.3399999999</v>
      </c>
      <c r="G80" s="729">
        <v>19666666.66</v>
      </c>
      <c r="H80" s="531">
        <f t="shared" si="3"/>
        <v>0</v>
      </c>
      <c r="I80" s="729">
        <v>88500000</v>
      </c>
      <c r="J80" s="729">
        <v>0</v>
      </c>
      <c r="K80" s="729">
        <v>0</v>
      </c>
      <c r="L80" s="729">
        <v>0</v>
      </c>
      <c r="M80" s="587">
        <v>0</v>
      </c>
      <c r="N80" s="587">
        <v>0</v>
      </c>
      <c r="O80" s="532">
        <v>0</v>
      </c>
      <c r="P80" s="632"/>
    </row>
    <row r="81" spans="1:16" s="530" customFormat="1" x14ac:dyDescent="0.3">
      <c r="A81" t="s">
        <v>302</v>
      </c>
      <c r="B81" s="729">
        <v>67000000</v>
      </c>
      <c r="C81" s="729">
        <v>0</v>
      </c>
      <c r="D81" s="729">
        <v>3951837.51</v>
      </c>
      <c r="E81" s="729">
        <v>0</v>
      </c>
      <c r="F81" s="531">
        <f t="shared" si="2"/>
        <v>3951837.51</v>
      </c>
      <c r="G81" s="729">
        <v>12798162.49</v>
      </c>
      <c r="H81" s="531">
        <f t="shared" si="3"/>
        <v>0</v>
      </c>
      <c r="I81" s="729">
        <v>50250000</v>
      </c>
      <c r="J81" s="729">
        <v>0</v>
      </c>
      <c r="K81" s="729">
        <v>0</v>
      </c>
      <c r="L81" s="729">
        <v>0</v>
      </c>
      <c r="M81" s="587">
        <v>0</v>
      </c>
      <c r="N81" s="587">
        <v>0</v>
      </c>
      <c r="O81" s="636">
        <v>0</v>
      </c>
      <c r="P81" s="638"/>
    </row>
    <row r="82" spans="1:16" s="530" customFormat="1" x14ac:dyDescent="0.3">
      <c r="A82" t="s">
        <v>606</v>
      </c>
      <c r="B82" s="729">
        <v>33800000</v>
      </c>
      <c r="C82" s="729">
        <v>0</v>
      </c>
      <c r="D82" s="729">
        <v>5000000</v>
      </c>
      <c r="E82" s="729">
        <v>0</v>
      </c>
      <c r="F82" s="532">
        <f t="shared" si="2"/>
        <v>5000000</v>
      </c>
      <c r="G82" s="729">
        <v>352930</v>
      </c>
      <c r="H82" s="531">
        <f t="shared" si="3"/>
        <v>0</v>
      </c>
      <c r="I82" s="729">
        <v>28447070</v>
      </c>
      <c r="J82" s="729">
        <v>13447070</v>
      </c>
      <c r="K82" s="729">
        <v>0</v>
      </c>
      <c r="L82" s="729">
        <v>0</v>
      </c>
      <c r="M82" s="587">
        <v>0</v>
      </c>
      <c r="N82" s="587">
        <v>0</v>
      </c>
      <c r="O82" s="532">
        <v>0</v>
      </c>
      <c r="P82" s="632"/>
    </row>
    <row r="83" spans="1:16" s="530" customFormat="1" x14ac:dyDescent="0.3">
      <c r="A83" t="s">
        <v>558</v>
      </c>
      <c r="B83" s="729">
        <v>20000000</v>
      </c>
      <c r="C83" s="729">
        <v>0</v>
      </c>
      <c r="D83" s="729">
        <v>5000000</v>
      </c>
      <c r="E83" s="729">
        <v>0</v>
      </c>
      <c r="F83" s="532">
        <f t="shared" si="2"/>
        <v>5000000</v>
      </c>
      <c r="G83" s="729">
        <v>0</v>
      </c>
      <c r="H83" s="531">
        <f t="shared" si="3"/>
        <v>0</v>
      </c>
      <c r="I83" s="729">
        <v>15000000</v>
      </c>
      <c r="J83" s="729">
        <v>0</v>
      </c>
      <c r="K83" s="729">
        <v>0</v>
      </c>
      <c r="L83" s="729">
        <v>0</v>
      </c>
      <c r="M83" s="587">
        <v>0</v>
      </c>
      <c r="N83" s="587">
        <v>0</v>
      </c>
      <c r="O83" s="532">
        <v>0</v>
      </c>
      <c r="P83" s="632"/>
    </row>
    <row r="84" spans="1:16" s="715" customFormat="1" x14ac:dyDescent="0.3">
      <c r="A84" t="s">
        <v>559</v>
      </c>
      <c r="B84" s="729">
        <v>13800000</v>
      </c>
      <c r="C84" s="729">
        <v>0</v>
      </c>
      <c r="D84" s="729">
        <v>0</v>
      </c>
      <c r="E84" s="729">
        <v>0</v>
      </c>
      <c r="F84" s="712">
        <f t="shared" si="2"/>
        <v>0</v>
      </c>
      <c r="G84" s="729">
        <v>352930</v>
      </c>
      <c r="H84" s="712">
        <f t="shared" si="3"/>
        <v>0</v>
      </c>
      <c r="I84" s="729">
        <v>13447070</v>
      </c>
      <c r="J84" s="729">
        <v>13447070</v>
      </c>
      <c r="K84" s="729">
        <v>0</v>
      </c>
      <c r="L84" s="729">
        <v>0</v>
      </c>
      <c r="M84" s="587">
        <v>0</v>
      </c>
      <c r="N84" s="587">
        <v>0</v>
      </c>
      <c r="O84" s="713">
        <v>0</v>
      </c>
      <c r="P84" s="714"/>
    </row>
    <row r="85" spans="1:16" s="530" customFormat="1" x14ac:dyDescent="0.3">
      <c r="A85" t="s">
        <v>737</v>
      </c>
      <c r="B85" s="729">
        <v>3000000</v>
      </c>
      <c r="C85" s="729">
        <v>0</v>
      </c>
      <c r="D85" s="729">
        <v>0</v>
      </c>
      <c r="E85" s="729">
        <v>0</v>
      </c>
      <c r="F85" s="532">
        <f t="shared" si="2"/>
        <v>0</v>
      </c>
      <c r="G85" s="729">
        <v>118107.2</v>
      </c>
      <c r="H85" s="531">
        <f t="shared" si="3"/>
        <v>0</v>
      </c>
      <c r="I85" s="729">
        <v>2881892.8</v>
      </c>
      <c r="J85" s="729">
        <v>0</v>
      </c>
      <c r="K85" s="729">
        <v>3000000</v>
      </c>
      <c r="L85" s="729">
        <v>0</v>
      </c>
      <c r="M85" s="587">
        <v>0</v>
      </c>
      <c r="N85" s="587">
        <v>0</v>
      </c>
      <c r="O85" s="716">
        <v>0</v>
      </c>
      <c r="P85" s="632"/>
    </row>
    <row r="86" spans="1:16" s="530" customFormat="1" x14ac:dyDescent="0.3">
      <c r="A86" t="s">
        <v>561</v>
      </c>
      <c r="B86" s="729">
        <v>3000000</v>
      </c>
      <c r="C86" s="729">
        <v>0</v>
      </c>
      <c r="D86" s="729">
        <v>0</v>
      </c>
      <c r="E86" s="729">
        <v>0</v>
      </c>
      <c r="F86" s="531">
        <f t="shared" si="2"/>
        <v>0</v>
      </c>
      <c r="G86" s="729">
        <v>118107.2</v>
      </c>
      <c r="H86" s="531">
        <f t="shared" si="3"/>
        <v>0</v>
      </c>
      <c r="I86" s="729">
        <v>2881892.8</v>
      </c>
      <c r="J86" s="729">
        <v>0</v>
      </c>
      <c r="K86" s="729">
        <v>3000000</v>
      </c>
      <c r="L86" s="729">
        <v>0</v>
      </c>
      <c r="M86" s="587">
        <v>0</v>
      </c>
      <c r="N86" s="587">
        <v>0</v>
      </c>
      <c r="O86" s="716">
        <v>0</v>
      </c>
      <c r="P86" s="638"/>
    </row>
    <row r="87" spans="1:16" s="530" customFormat="1" x14ac:dyDescent="0.3">
      <c r="A87" t="s">
        <v>607</v>
      </c>
      <c r="B87" s="729">
        <v>197642361</v>
      </c>
      <c r="C87" s="729">
        <v>0</v>
      </c>
      <c r="D87" s="729">
        <v>0</v>
      </c>
      <c r="E87" s="729">
        <v>0</v>
      </c>
      <c r="F87" s="532">
        <f t="shared" si="2"/>
        <v>0</v>
      </c>
      <c r="G87" s="729">
        <v>50000000</v>
      </c>
      <c r="H87" s="531">
        <f t="shared" si="3"/>
        <v>0</v>
      </c>
      <c r="I87" s="729">
        <v>147642361</v>
      </c>
      <c r="J87" s="729">
        <v>160590</v>
      </c>
      <c r="K87" s="729">
        <v>0</v>
      </c>
      <c r="L87" s="732">
        <v>-3000000</v>
      </c>
      <c r="M87" s="587">
        <v>0</v>
      </c>
      <c r="N87" s="587">
        <v>0</v>
      </c>
      <c r="O87" s="716">
        <v>0</v>
      </c>
      <c r="P87" s="632"/>
    </row>
    <row r="88" spans="1:16" s="530" customFormat="1" x14ac:dyDescent="0.3">
      <c r="A88" t="s">
        <v>466</v>
      </c>
      <c r="B88" s="729">
        <v>197642361</v>
      </c>
      <c r="C88" s="729">
        <v>0</v>
      </c>
      <c r="D88" s="729">
        <v>0</v>
      </c>
      <c r="E88" s="729">
        <v>0</v>
      </c>
      <c r="F88" s="532">
        <f t="shared" ref="F88:F97" si="4">SUM(C88:E88)</f>
        <v>0</v>
      </c>
      <c r="G88" s="729">
        <v>50000000</v>
      </c>
      <c r="H88" s="531">
        <f t="shared" ref="H88:H97" si="5">SUM(M88:O88)</f>
        <v>0</v>
      </c>
      <c r="I88" s="729">
        <v>147642361</v>
      </c>
      <c r="J88" s="729">
        <v>160590</v>
      </c>
      <c r="K88" s="729">
        <v>0</v>
      </c>
      <c r="L88" s="732">
        <v>-3000000</v>
      </c>
      <c r="M88" s="587">
        <v>0</v>
      </c>
      <c r="N88" s="587">
        <v>0</v>
      </c>
      <c r="O88" s="532">
        <v>0</v>
      </c>
      <c r="P88" s="632"/>
    </row>
    <row r="89" spans="1:16" s="530" customFormat="1" x14ac:dyDescent="0.3">
      <c r="A89" t="s">
        <v>601</v>
      </c>
      <c r="B89" s="730">
        <v>994184890</v>
      </c>
      <c r="C89" s="730">
        <v>401531630.81999999</v>
      </c>
      <c r="D89" s="730">
        <v>25066667</v>
      </c>
      <c r="E89" s="730">
        <v>0</v>
      </c>
      <c r="F89" s="532">
        <f t="shared" si="4"/>
        <v>426598297.81999999</v>
      </c>
      <c r="G89" s="730">
        <v>0</v>
      </c>
      <c r="H89" s="531">
        <f t="shared" si="5"/>
        <v>0</v>
      </c>
      <c r="I89" s="730">
        <v>567586592.17999995</v>
      </c>
      <c r="J89" s="730">
        <v>567586592.17999995</v>
      </c>
      <c r="K89" s="730">
        <v>0</v>
      </c>
      <c r="L89" s="730">
        <v>0</v>
      </c>
      <c r="M89" s="587">
        <v>0</v>
      </c>
      <c r="N89" s="587">
        <v>0</v>
      </c>
      <c r="O89" s="532">
        <v>0</v>
      </c>
      <c r="P89" s="632"/>
    </row>
    <row r="90" spans="1:16" s="530" customFormat="1" x14ac:dyDescent="0.3">
      <c r="A90" t="s">
        <v>602</v>
      </c>
      <c r="B90" s="730">
        <v>914884890</v>
      </c>
      <c r="C90" s="730">
        <v>401531630.81999999</v>
      </c>
      <c r="D90" s="730">
        <v>0</v>
      </c>
      <c r="E90" s="730">
        <v>0</v>
      </c>
      <c r="F90" s="532">
        <f t="shared" si="4"/>
        <v>401531630.81999999</v>
      </c>
      <c r="G90" s="730">
        <v>0</v>
      </c>
      <c r="H90" s="531">
        <f t="shared" si="5"/>
        <v>0</v>
      </c>
      <c r="I90" s="730">
        <v>513353259.18000001</v>
      </c>
      <c r="J90" s="730">
        <v>513353259.18000001</v>
      </c>
      <c r="K90" s="730">
        <v>0</v>
      </c>
      <c r="L90" s="730">
        <v>0</v>
      </c>
      <c r="M90" s="587">
        <v>0</v>
      </c>
      <c r="N90" s="587">
        <v>0</v>
      </c>
      <c r="O90" s="532">
        <v>0</v>
      </c>
      <c r="P90" s="632"/>
    </row>
    <row r="91" spans="1:16" s="530" customFormat="1" x14ac:dyDescent="0.3">
      <c r="A91" t="s">
        <v>610</v>
      </c>
      <c r="B91" s="730">
        <v>70000000</v>
      </c>
      <c r="C91" s="730">
        <v>0</v>
      </c>
      <c r="D91" s="730">
        <v>0</v>
      </c>
      <c r="E91" s="730">
        <v>0</v>
      </c>
      <c r="F91" s="710">
        <f t="shared" si="4"/>
        <v>0</v>
      </c>
      <c r="G91" s="730">
        <v>0</v>
      </c>
      <c r="H91" s="531">
        <f t="shared" si="5"/>
        <v>0</v>
      </c>
      <c r="I91" s="730">
        <v>70000000</v>
      </c>
      <c r="J91" s="730">
        <v>70000000</v>
      </c>
      <c r="K91" s="730">
        <v>0</v>
      </c>
      <c r="L91" s="730">
        <v>0</v>
      </c>
      <c r="M91" s="587">
        <v>0</v>
      </c>
      <c r="N91" s="587">
        <v>0</v>
      </c>
      <c r="O91" s="635">
        <v>0</v>
      </c>
      <c r="P91" s="637"/>
    </row>
    <row r="92" spans="1:16" s="530" customFormat="1" x14ac:dyDescent="0.3">
      <c r="A92" t="s">
        <v>550</v>
      </c>
      <c r="B92" s="730">
        <v>157266443</v>
      </c>
      <c r="C92" s="730">
        <v>0</v>
      </c>
      <c r="D92" s="730">
        <v>0</v>
      </c>
      <c r="E92" s="730">
        <v>0</v>
      </c>
      <c r="F92" s="531">
        <f t="shared" si="4"/>
        <v>0</v>
      </c>
      <c r="G92" s="730">
        <v>0</v>
      </c>
      <c r="H92" s="531">
        <f t="shared" si="5"/>
        <v>0</v>
      </c>
      <c r="I92" s="730">
        <v>157266443</v>
      </c>
      <c r="J92" s="730">
        <v>157266443</v>
      </c>
      <c r="K92" s="730">
        <v>0</v>
      </c>
      <c r="L92" s="730">
        <v>0</v>
      </c>
      <c r="M92" s="587">
        <v>0</v>
      </c>
      <c r="N92" s="587">
        <v>0</v>
      </c>
      <c r="O92" s="636">
        <v>0</v>
      </c>
      <c r="P92" s="638"/>
    </row>
    <row r="93" spans="1:16" s="530" customFormat="1" x14ac:dyDescent="0.3">
      <c r="A93" t="s">
        <v>551</v>
      </c>
      <c r="B93" s="730">
        <v>12650000</v>
      </c>
      <c r="C93" s="730">
        <v>0</v>
      </c>
      <c r="D93" s="730">
        <v>0</v>
      </c>
      <c r="E93" s="730">
        <v>0</v>
      </c>
      <c r="F93" s="532">
        <f t="shared" si="4"/>
        <v>0</v>
      </c>
      <c r="G93" s="730">
        <v>0</v>
      </c>
      <c r="H93" s="531">
        <f t="shared" si="5"/>
        <v>0</v>
      </c>
      <c r="I93" s="730">
        <v>12650000</v>
      </c>
      <c r="J93" s="730">
        <v>12650000</v>
      </c>
      <c r="K93" s="730">
        <v>0</v>
      </c>
      <c r="L93" s="730">
        <v>0</v>
      </c>
      <c r="M93" s="587">
        <v>0</v>
      </c>
      <c r="N93" s="587">
        <v>0</v>
      </c>
      <c r="O93" s="532">
        <v>0</v>
      </c>
      <c r="P93" s="632"/>
    </row>
    <row r="94" spans="1:16" s="530" customFormat="1" x14ac:dyDescent="0.3">
      <c r="A94" t="s">
        <v>552</v>
      </c>
      <c r="B94" s="730">
        <v>623968447</v>
      </c>
      <c r="C94" s="730">
        <v>401531630.81999999</v>
      </c>
      <c r="D94" s="730">
        <v>0</v>
      </c>
      <c r="E94" s="730">
        <v>0</v>
      </c>
      <c r="F94" s="532">
        <f t="shared" si="4"/>
        <v>401531630.81999999</v>
      </c>
      <c r="G94" s="730">
        <v>0</v>
      </c>
      <c r="H94" s="531">
        <f t="shared" si="5"/>
        <v>0</v>
      </c>
      <c r="I94" s="730">
        <v>222436816.18000001</v>
      </c>
      <c r="J94" s="730">
        <v>222436816.18000001</v>
      </c>
      <c r="K94" s="730">
        <v>0</v>
      </c>
      <c r="L94" s="730">
        <v>0</v>
      </c>
      <c r="M94" s="587">
        <v>0</v>
      </c>
      <c r="N94" s="587">
        <v>0</v>
      </c>
      <c r="O94" s="532">
        <v>0</v>
      </c>
      <c r="P94" s="632"/>
    </row>
    <row r="95" spans="1:16" s="530" customFormat="1" x14ac:dyDescent="0.3">
      <c r="A95" t="s">
        <v>553</v>
      </c>
      <c r="B95" s="730">
        <v>51000000</v>
      </c>
      <c r="C95" s="730">
        <v>0</v>
      </c>
      <c r="D95" s="730">
        <v>0</v>
      </c>
      <c r="E95" s="730">
        <v>0</v>
      </c>
      <c r="F95" s="532">
        <f t="shared" si="4"/>
        <v>0</v>
      </c>
      <c r="G95" s="730">
        <v>0</v>
      </c>
      <c r="H95" s="531">
        <f t="shared" si="5"/>
        <v>0</v>
      </c>
      <c r="I95" s="730">
        <v>51000000</v>
      </c>
      <c r="J95" s="730">
        <v>51000000</v>
      </c>
      <c r="K95" s="730">
        <v>0</v>
      </c>
      <c r="L95" s="730">
        <v>0</v>
      </c>
      <c r="M95" s="587">
        <v>0</v>
      </c>
      <c r="N95" s="587">
        <v>0</v>
      </c>
      <c r="O95" s="532">
        <v>0</v>
      </c>
      <c r="P95" s="632"/>
    </row>
    <row r="96" spans="1:16" s="530" customFormat="1" x14ac:dyDescent="0.3">
      <c r="A96" t="s">
        <v>603</v>
      </c>
      <c r="B96" s="730">
        <v>79300000</v>
      </c>
      <c r="C96" s="730">
        <v>0</v>
      </c>
      <c r="D96" s="730">
        <v>25066667</v>
      </c>
      <c r="E96" s="730">
        <v>0</v>
      </c>
      <c r="F96" s="532">
        <f t="shared" si="4"/>
        <v>25066667</v>
      </c>
      <c r="G96" s="730">
        <v>0</v>
      </c>
      <c r="H96" s="531">
        <f t="shared" si="5"/>
        <v>0</v>
      </c>
      <c r="I96" s="730">
        <v>54233333</v>
      </c>
      <c r="J96" s="730">
        <v>54233333</v>
      </c>
      <c r="K96" s="730">
        <v>0</v>
      </c>
      <c r="L96" s="730">
        <v>0</v>
      </c>
      <c r="M96" s="587">
        <v>0</v>
      </c>
      <c r="N96" s="587">
        <v>0</v>
      </c>
      <c r="O96" s="532">
        <v>0</v>
      </c>
      <c r="P96" s="632"/>
    </row>
    <row r="97" spans="1:14" x14ac:dyDescent="0.3">
      <c r="A97" t="s">
        <v>554</v>
      </c>
      <c r="B97" s="730">
        <v>79300000</v>
      </c>
      <c r="C97" s="730">
        <v>0</v>
      </c>
      <c r="D97" s="730">
        <v>25066667</v>
      </c>
      <c r="E97" s="730">
        <v>0</v>
      </c>
      <c r="F97" s="532">
        <f t="shared" si="4"/>
        <v>25066667</v>
      </c>
      <c r="G97" s="730">
        <v>0</v>
      </c>
      <c r="H97" s="531">
        <f t="shared" si="5"/>
        <v>0</v>
      </c>
      <c r="I97" s="730">
        <v>54233333</v>
      </c>
      <c r="J97" s="730">
        <v>54233333</v>
      </c>
      <c r="K97" s="730">
        <v>0</v>
      </c>
      <c r="L97" s="730">
        <v>0</v>
      </c>
      <c r="M97" s="587">
        <v>0</v>
      </c>
      <c r="N97" s="587">
        <v>0</v>
      </c>
    </row>
    <row r="98" spans="1:14" x14ac:dyDescent="0.3">
      <c r="K98" s="587"/>
      <c r="L98" s="587"/>
    </row>
    <row r="99" spans="1:14" x14ac:dyDescent="0.3">
      <c r="K99" s="587"/>
      <c r="L99" s="587"/>
    </row>
    <row r="100" spans="1:14" x14ac:dyDescent="0.3">
      <c r="K100" s="587"/>
      <c r="L100" s="717"/>
    </row>
    <row r="101" spans="1:14" x14ac:dyDescent="0.3">
      <c r="K101" s="587"/>
      <c r="L101" s="587"/>
    </row>
    <row r="102" spans="1:14" x14ac:dyDescent="0.3">
      <c r="K102" s="587"/>
      <c r="L102" s="717"/>
    </row>
    <row r="103" spans="1:14" x14ac:dyDescent="0.3">
      <c r="K103" s="587"/>
      <c r="L103" s="717"/>
    </row>
    <row r="104" spans="1:14" x14ac:dyDescent="0.3">
      <c r="K104" s="587"/>
      <c r="L104" s="717"/>
    </row>
    <row r="105" spans="1:14" x14ac:dyDescent="0.3">
      <c r="K105" s="587"/>
      <c r="L105" s="587"/>
    </row>
    <row r="106" spans="1:14" x14ac:dyDescent="0.3">
      <c r="K106" s="587"/>
      <c r="L106" s="587"/>
    </row>
    <row r="107" spans="1:14" x14ac:dyDescent="0.3">
      <c r="K107" s="587"/>
      <c r="L107" s="717"/>
    </row>
    <row r="108" spans="1:14" x14ac:dyDescent="0.3">
      <c r="K108" s="587"/>
      <c r="L108" s="717"/>
    </row>
    <row r="109" spans="1:14" x14ac:dyDescent="0.3">
      <c r="K109" s="587"/>
      <c r="L109" s="587"/>
    </row>
    <row r="110" spans="1:14" x14ac:dyDescent="0.3">
      <c r="K110" s="587"/>
      <c r="L110" s="717"/>
    </row>
    <row r="111" spans="1:14" x14ac:dyDescent="0.3">
      <c r="K111" s="587"/>
      <c r="L111" s="717"/>
    </row>
  </sheetData>
  <sortState xmlns:xlrd2="http://schemas.microsoft.com/office/spreadsheetml/2017/richdata2" ref="A2:P90">
    <sortCondition ref="A2:A90"/>
  </sortState>
  <conditionalFormatting sqref="A1">
    <cfRule type="duplicateValues" dxfId="3" priority="3"/>
    <cfRule type="duplicateValues" dxfId="2" priority="4"/>
  </conditionalFormatting>
  <conditionalFormatting sqref="A2:A96">
    <cfRule type="duplicateValues" dxfId="1" priority="133"/>
  </conditionalFormatting>
  <conditionalFormatting sqref="A97:A1048576">
    <cfRule type="duplicateValues" dxfId="0" priority="5"/>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1"/>
  <sheetViews>
    <sheetView showGridLines="0" zoomScale="90" zoomScaleNormal="90" workbookViewId="0">
      <selection activeCell="AD30" sqref="AD30:AD31"/>
    </sheetView>
  </sheetViews>
  <sheetFormatPr baseColWidth="10" defaultColWidth="11.44140625" defaultRowHeight="11.4" x14ac:dyDescent="0.2"/>
  <cols>
    <col min="1" max="1" width="16.3320312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1" hidden="1" customWidth="1"/>
    <col min="9" max="9" width="11.33203125" style="11"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798" t="str">
        <f>+'PPTO AL 28 DE FEBRERO  2025'!A1:AK1</f>
        <v>MINISTERIO DE CIENCIA, INNOVACIÓN, TECNOLOGÍA  Y TELECOMUNICACIONES</v>
      </c>
      <c r="B1" s="799"/>
      <c r="C1" s="799"/>
      <c r="D1" s="799"/>
      <c r="E1" s="799"/>
      <c r="F1" s="799"/>
      <c r="G1" s="799"/>
      <c r="H1" s="799"/>
      <c r="I1" s="799"/>
      <c r="J1" s="799"/>
      <c r="K1" s="799"/>
      <c r="L1" s="799"/>
      <c r="M1" s="799"/>
      <c r="N1" s="799"/>
      <c r="O1" s="799"/>
      <c r="P1" s="799"/>
      <c r="Q1" s="799"/>
      <c r="R1" s="799"/>
      <c r="S1" s="799"/>
      <c r="T1" s="799"/>
      <c r="U1" s="799"/>
      <c r="V1" s="799"/>
      <c r="W1" s="799"/>
      <c r="X1" s="799"/>
      <c r="Y1" s="799"/>
      <c r="Z1" s="799"/>
      <c r="AA1" s="800"/>
    </row>
    <row r="2" spans="1:31" ht="12" x14ac:dyDescent="0.25">
      <c r="A2" s="801" t="str">
        <f>+'PPTO AL 28 DE FEBRERO  2025'!A2:AK2</f>
        <v>EJERCICIO ECONÓMICO 2025</v>
      </c>
      <c r="B2" s="802"/>
      <c r="C2" s="802"/>
      <c r="D2" s="802"/>
      <c r="E2" s="802"/>
      <c r="F2" s="802"/>
      <c r="G2" s="802"/>
      <c r="H2" s="802"/>
      <c r="I2" s="802"/>
      <c r="J2" s="802"/>
      <c r="K2" s="802"/>
      <c r="L2" s="802"/>
      <c r="M2" s="802"/>
      <c r="N2" s="802"/>
      <c r="O2" s="802"/>
      <c r="P2" s="802"/>
      <c r="Q2" s="802"/>
      <c r="R2" s="802"/>
      <c r="S2" s="802"/>
      <c r="T2" s="802"/>
      <c r="U2" s="802"/>
      <c r="V2" s="802"/>
      <c r="W2" s="802"/>
      <c r="X2" s="802"/>
      <c r="Y2" s="802"/>
      <c r="Z2" s="802"/>
      <c r="AA2" s="803"/>
    </row>
    <row r="3" spans="1:31" ht="12" hidden="1" x14ac:dyDescent="0.25">
      <c r="A3" s="801" t="s">
        <v>738</v>
      </c>
      <c r="B3" s="802"/>
      <c r="C3" s="802"/>
      <c r="D3" s="802"/>
      <c r="E3" s="802"/>
      <c r="F3" s="802"/>
      <c r="G3" s="802"/>
      <c r="H3" s="802"/>
      <c r="I3" s="802"/>
      <c r="J3" s="802"/>
      <c r="K3" s="802"/>
      <c r="L3" s="802"/>
      <c r="M3" s="802"/>
      <c r="N3" s="802"/>
      <c r="O3" s="802"/>
      <c r="P3" s="802"/>
      <c r="Q3" s="802"/>
      <c r="R3" s="802"/>
      <c r="S3" s="802"/>
      <c r="T3" s="802"/>
      <c r="U3" s="802"/>
      <c r="V3" s="802"/>
      <c r="W3" s="802"/>
      <c r="X3" s="802"/>
      <c r="Y3" s="802"/>
      <c r="Z3" s="802"/>
      <c r="AA3" s="803"/>
    </row>
    <row r="4" spans="1:31" ht="18.600000000000001" customHeight="1" thickBot="1" x14ac:dyDescent="0.3">
      <c r="A4" s="804" t="s">
        <v>741</v>
      </c>
      <c r="B4" s="805"/>
      <c r="C4" s="805"/>
      <c r="D4" s="805"/>
      <c r="E4" s="805"/>
      <c r="F4" s="805"/>
      <c r="G4" s="805"/>
      <c r="H4" s="805"/>
      <c r="I4" s="805"/>
      <c r="J4" s="805"/>
      <c r="K4" s="805"/>
      <c r="L4" s="805"/>
      <c r="M4" s="805"/>
      <c r="N4" s="805"/>
      <c r="O4" s="805"/>
      <c r="P4" s="805"/>
      <c r="Q4" s="805"/>
      <c r="R4" s="805"/>
      <c r="S4" s="805"/>
      <c r="T4" s="805"/>
      <c r="U4" s="805"/>
      <c r="V4" s="805"/>
      <c r="W4" s="805"/>
      <c r="X4" s="805"/>
      <c r="Y4" s="805"/>
      <c r="Z4" s="805"/>
      <c r="AA4" s="806"/>
    </row>
    <row r="5" spans="1:31" ht="26.4" customHeight="1" x14ac:dyDescent="0.25">
      <c r="A5" s="811" t="s">
        <v>4</v>
      </c>
      <c r="B5" s="812"/>
      <c r="C5" s="196"/>
      <c r="D5" s="196"/>
      <c r="E5" s="802" t="s">
        <v>5</v>
      </c>
      <c r="F5" s="802"/>
      <c r="G5" s="808" t="s">
        <v>317</v>
      </c>
      <c r="H5" s="810" t="s">
        <v>307</v>
      </c>
      <c r="I5" s="810"/>
      <c r="J5" s="808" t="s">
        <v>311</v>
      </c>
      <c r="K5" s="808"/>
      <c r="L5" s="808" t="s">
        <v>312</v>
      </c>
      <c r="M5" s="808"/>
      <c r="N5" s="808" t="s">
        <v>313</v>
      </c>
      <c r="O5" s="808"/>
      <c r="P5" s="808" t="s">
        <v>314</v>
      </c>
      <c r="Q5" s="808"/>
      <c r="R5" s="197" t="s">
        <v>316</v>
      </c>
      <c r="S5" s="197" t="s">
        <v>315</v>
      </c>
      <c r="T5" s="813" t="s">
        <v>310</v>
      </c>
      <c r="U5" s="813"/>
      <c r="V5" s="807" t="s">
        <v>426</v>
      </c>
      <c r="W5" s="807" t="s">
        <v>435</v>
      </c>
      <c r="X5" s="807" t="s">
        <v>319</v>
      </c>
      <c r="Y5" s="807" t="s">
        <v>320</v>
      </c>
      <c r="Z5" s="807" t="s">
        <v>437</v>
      </c>
      <c r="AA5" s="807" t="s">
        <v>436</v>
      </c>
      <c r="AB5" s="796" t="s">
        <v>472</v>
      </c>
      <c r="AC5" s="796" t="s">
        <v>473</v>
      </c>
    </row>
    <row r="6" spans="1:31" ht="15" thickBot="1" x14ac:dyDescent="0.35">
      <c r="A6" s="198" t="s">
        <v>6</v>
      </c>
      <c r="B6" s="199" t="s">
        <v>7</v>
      </c>
      <c r="C6" s="200" t="s">
        <v>8</v>
      </c>
      <c r="D6" s="200" t="s">
        <v>3</v>
      </c>
      <c r="E6" s="201" t="s">
        <v>9</v>
      </c>
      <c r="F6" s="202" t="s">
        <v>10</v>
      </c>
      <c r="G6" s="809"/>
      <c r="H6" s="203" t="s">
        <v>308</v>
      </c>
      <c r="I6" s="203" t="s">
        <v>309</v>
      </c>
      <c r="J6" s="204" t="s">
        <v>308</v>
      </c>
      <c r="K6" s="204" t="s">
        <v>309</v>
      </c>
      <c r="L6" s="204" t="s">
        <v>308</v>
      </c>
      <c r="M6" s="204" t="s">
        <v>309</v>
      </c>
      <c r="N6" s="204" t="s">
        <v>308</v>
      </c>
      <c r="O6" s="204" t="s">
        <v>309</v>
      </c>
      <c r="P6" s="204" t="s">
        <v>308</v>
      </c>
      <c r="Q6" s="204" t="s">
        <v>309</v>
      </c>
      <c r="R6" s="204" t="s">
        <v>309</v>
      </c>
      <c r="S6" s="204" t="s">
        <v>308</v>
      </c>
      <c r="T6" s="204" t="s">
        <v>308</v>
      </c>
      <c r="U6" s="204" t="s">
        <v>309</v>
      </c>
      <c r="V6" s="797"/>
      <c r="W6" s="797"/>
      <c r="X6" s="797"/>
      <c r="Y6" s="797"/>
      <c r="Z6" s="797"/>
      <c r="AA6" s="797"/>
      <c r="AB6" s="797" t="s">
        <v>471</v>
      </c>
      <c r="AC6" s="797" t="s">
        <v>471</v>
      </c>
    </row>
    <row r="7" spans="1:31" ht="12" x14ac:dyDescent="0.25">
      <c r="A7" s="56"/>
      <c r="B7" s="56"/>
      <c r="C7" s="49"/>
      <c r="D7" s="1"/>
      <c r="E7" s="50"/>
      <c r="H7" s="37"/>
      <c r="I7" s="37"/>
      <c r="L7" s="51"/>
      <c r="M7" s="51"/>
      <c r="P7" s="51"/>
      <c r="Q7" s="51"/>
      <c r="S7" s="51"/>
      <c r="T7" s="42"/>
      <c r="U7" s="42"/>
      <c r="V7" s="44"/>
      <c r="W7" s="41"/>
      <c r="X7" s="41"/>
      <c r="Y7" s="41"/>
      <c r="Z7" s="41"/>
      <c r="AA7" s="9"/>
    </row>
    <row r="8" spans="1:31" s="32" customFormat="1" ht="13.2" x14ac:dyDescent="0.25">
      <c r="A8" s="57">
        <v>0</v>
      </c>
      <c r="B8" s="58" t="s">
        <v>12</v>
      </c>
      <c r="C8" s="59">
        <f>'PPTO AL 28 DE FEBRERO  2025'!C11</f>
        <v>3452133441</v>
      </c>
      <c r="D8" s="59">
        <f>'PPTO AL 28 DE FEBRERO  2025'!D11</f>
        <v>0</v>
      </c>
      <c r="E8" s="59">
        <f>'PPTO AL 28 DE FEBRERO  2025'!E11</f>
        <v>0</v>
      </c>
      <c r="F8" s="59">
        <f>'PPTO AL 28 DE FEBRERO  2025'!H11</f>
        <v>0</v>
      </c>
      <c r="G8" s="59">
        <f>'PPTO AL 28 DE FEBRERO  2025'!I11</f>
        <v>3452133441</v>
      </c>
      <c r="H8" s="59">
        <f>'PPTO AL 28 DE FEBRERO  2025'!J11</f>
        <v>0</v>
      </c>
      <c r="I8" s="59">
        <f>'PPTO AL 28 DE FEBRERO  2025'!K11</f>
        <v>0</v>
      </c>
      <c r="J8" s="59">
        <f>'PPTO AL 28 DE FEBRERO  2025'!L11</f>
        <v>0</v>
      </c>
      <c r="K8" s="59">
        <f>'PPTO AL 28 DE FEBRERO  2025'!M11</f>
        <v>0</v>
      </c>
      <c r="L8" s="59">
        <f>'PPTO AL 28 DE FEBRERO  2025'!N11</f>
        <v>0</v>
      </c>
      <c r="M8" s="59">
        <f>'PPTO AL 28 DE FEBRERO  2025'!O11</f>
        <v>0</v>
      </c>
      <c r="N8" s="59">
        <f>'PPTO AL 28 DE FEBRERO  2025'!P11</f>
        <v>0</v>
      </c>
      <c r="O8" s="59">
        <f>'PPTO AL 28 DE FEBRERO  2025'!Q11</f>
        <v>0</v>
      </c>
      <c r="P8" s="59">
        <f>'PPTO AL 28 DE FEBRERO  2025'!R11</f>
        <v>0</v>
      </c>
      <c r="Q8" s="59">
        <f>'PPTO AL 28 DE FEBRERO  2025'!S11</f>
        <v>0</v>
      </c>
      <c r="R8" s="59">
        <f>'PPTO AL 28 DE FEBRERO  2025'!V11</f>
        <v>0</v>
      </c>
      <c r="S8" s="59">
        <f>'PPTO AL 28 DE FEBRERO  2025'!W11</f>
        <v>0</v>
      </c>
      <c r="T8" s="59">
        <f>'PPTO AL 28 DE FEBRERO  2025'!AB11</f>
        <v>0</v>
      </c>
      <c r="U8" s="59">
        <f>'PPTO AL 28 DE FEBRERO  2025'!AC11</f>
        <v>0</v>
      </c>
      <c r="V8" s="59">
        <f>'PPTO AL 28 DE FEBRERO  2025'!AD11</f>
        <v>3452133441</v>
      </c>
      <c r="W8" s="59">
        <f>'PPTO AL 28 DE FEBRERO  2025'!AE11</f>
        <v>576300749.96000004</v>
      </c>
      <c r="X8" s="59">
        <f>'PPTO AL 28 DE FEBRERO  2025'!AF11</f>
        <v>539545309.00999999</v>
      </c>
      <c r="Y8" s="59">
        <f>'PPTO AL 28 DE FEBRERO  2025'!AI11</f>
        <v>2336287382.0300002</v>
      </c>
      <c r="Z8" s="496">
        <f>(V8-Y8)/V8</f>
        <v>0.32323375618028427</v>
      </c>
      <c r="AA8" s="497">
        <f>W8/V8</f>
        <v>0.16694046154631254</v>
      </c>
      <c r="AB8" s="211">
        <f t="shared" ref="AB8:AB14" si="0">Y8/$Y$17</f>
        <v>0.41906785613463515</v>
      </c>
      <c r="AC8" s="211">
        <f>Y8/$V$17</f>
        <v>0.29609337889366183</v>
      </c>
    </row>
    <row r="9" spans="1:31" s="31" customFormat="1" ht="13.2" x14ac:dyDescent="0.25">
      <c r="A9" s="57">
        <v>1</v>
      </c>
      <c r="B9" s="58" t="s">
        <v>46</v>
      </c>
      <c r="C9" s="59">
        <f>'PPTO AL 28 DE FEBRERO  2025'!C45</f>
        <v>1307431625</v>
      </c>
      <c r="D9" s="59">
        <f>'PPTO AL 28 DE FEBRERO  2025'!D45</f>
        <v>0</v>
      </c>
      <c r="E9" s="59">
        <f>'PPTO AL 28 DE FEBRERO  2025'!E45</f>
        <v>0</v>
      </c>
      <c r="F9" s="59">
        <f>'PPTO AL 28 DE FEBRERO  2025'!H45</f>
        <v>0</v>
      </c>
      <c r="G9" s="59">
        <f>'PPTO AL 28 DE FEBRERO  2025'!I45</f>
        <v>1307431625</v>
      </c>
      <c r="H9" s="59">
        <f>'PPTO AL 28 DE FEBRERO  2025'!J45</f>
        <v>0</v>
      </c>
      <c r="I9" s="59"/>
      <c r="J9" s="59">
        <f>'PPTO AL 28 DE FEBRERO  2025'!L45</f>
        <v>0</v>
      </c>
      <c r="K9" s="59">
        <f>'PPTO AL 28 DE FEBRERO  2025'!M45</f>
        <v>0</v>
      </c>
      <c r="L9" s="59">
        <f>'PPTO AL 28 DE FEBRERO  2025'!N45</f>
        <v>0</v>
      </c>
      <c r="M9" s="59">
        <f>'PPTO AL 28 DE FEBRERO  2025'!O45</f>
        <v>0</v>
      </c>
      <c r="N9" s="59">
        <f>'PPTO AL 28 DE FEBRERO  2025'!P45</f>
        <v>0</v>
      </c>
      <c r="O9" s="59">
        <f>'PPTO AL 28 DE FEBRERO  2025'!Q45</f>
        <v>0</v>
      </c>
      <c r="P9" s="59">
        <f>'PPTO AL 28 DE FEBRERO  2025'!R45</f>
        <v>0</v>
      </c>
      <c r="Q9" s="59">
        <f>'PPTO AL 28 DE FEBRERO  2025'!S45</f>
        <v>0</v>
      </c>
      <c r="R9" s="59">
        <f>'PPTO AL 28 DE FEBRERO  2025'!V45</f>
        <v>0</v>
      </c>
      <c r="S9" s="59">
        <f>'PPTO AL 28 DE FEBRERO  2025'!W45</f>
        <v>0</v>
      </c>
      <c r="T9" s="59">
        <f>'PPTO AL 28 DE FEBRERO  2025'!AB45</f>
        <v>0</v>
      </c>
      <c r="U9" s="59">
        <f>'PPTO AL 28 DE FEBRERO  2025'!AC45</f>
        <v>0</v>
      </c>
      <c r="V9" s="59">
        <f>'PPTO AL 28 DE FEBRERO  2025'!AD45</f>
        <v>1307431625</v>
      </c>
      <c r="W9" s="59">
        <f>'PPTO AL 28 DE FEBRERO  2025'!AE45</f>
        <v>20804561.269999996</v>
      </c>
      <c r="X9" s="59">
        <f>'PPTO AL 28 DE FEBRERO  2025'!AF45</f>
        <v>204023184.32000002</v>
      </c>
      <c r="Y9" s="59">
        <f>'PPTO AL 28 DE FEBRERO  2025'!AI45</f>
        <v>1082603879.4100001</v>
      </c>
      <c r="Z9" s="496">
        <f t="shared" ref="Z9:Z14" si="1">(V9-Y9)/V9</f>
        <v>0.171961379311136</v>
      </c>
      <c r="AA9" s="497">
        <f t="shared" ref="AA9:AA14" si="2">W9/V9</f>
        <v>1.5912542478081784E-2</v>
      </c>
      <c r="AB9" s="211">
        <f t="shared" si="0"/>
        <v>0.19419035957519121</v>
      </c>
      <c r="AC9" s="211">
        <f t="shared" ref="AC9:AC14" si="3">Y9/$V$17</f>
        <v>0.13720565505916735</v>
      </c>
    </row>
    <row r="10" spans="1:31" s="47" customFormat="1" ht="13.2" x14ac:dyDescent="0.25">
      <c r="A10" s="57">
        <v>2</v>
      </c>
      <c r="B10" s="60" t="s">
        <v>109</v>
      </c>
      <c r="C10" s="59">
        <f>'PPTO AL 28 DE FEBRERO  2025'!C109</f>
        <v>89137033</v>
      </c>
      <c r="D10" s="59">
        <f>'PPTO AL 28 DE FEBRERO  2025'!D109</f>
        <v>0</v>
      </c>
      <c r="E10" s="59">
        <v>0</v>
      </c>
      <c r="F10" s="59">
        <f>'PPTO AL 28 DE FEBRERO  2025'!H109</f>
        <v>0</v>
      </c>
      <c r="G10" s="59">
        <f>'PPTO AL 28 DE FEBRERO  2025'!I109</f>
        <v>89137033</v>
      </c>
      <c r="H10" s="59">
        <f>'PPTO AL 28 DE FEBRERO  2025'!J109</f>
        <v>0</v>
      </c>
      <c r="I10" s="59">
        <f>'PPTO AL 28 DE FEBRERO  2025'!K109</f>
        <v>0</v>
      </c>
      <c r="J10" s="59">
        <f>'PPTO AL 28 DE FEBRERO  2025'!L109</f>
        <v>0</v>
      </c>
      <c r="K10" s="59">
        <f>'PPTO AL 28 DE FEBRERO  2025'!M109</f>
        <v>0</v>
      </c>
      <c r="L10" s="59">
        <f>'PPTO AL 28 DE FEBRERO  2025'!N109</f>
        <v>0</v>
      </c>
      <c r="M10" s="59">
        <f>'PPTO AL 28 DE FEBRERO  2025'!O109</f>
        <v>0</v>
      </c>
      <c r="N10" s="59">
        <f>'PPTO AL 28 DE FEBRERO  2025'!P109</f>
        <v>0</v>
      </c>
      <c r="O10" s="59">
        <f>'PPTO AL 28 DE FEBRERO  2025'!Q109</f>
        <v>0</v>
      </c>
      <c r="P10" s="59">
        <f>'PPTO AL 28 DE FEBRERO  2025'!R109</f>
        <v>0</v>
      </c>
      <c r="Q10" s="59">
        <f>'PPTO AL 28 DE FEBRERO  2025'!S109</f>
        <v>0</v>
      </c>
      <c r="R10" s="59">
        <f>'PPTO AL 28 DE FEBRERO  2025'!V109</f>
        <v>0</v>
      </c>
      <c r="S10" s="59">
        <f>'PPTO AL 28 DE FEBRERO  2025'!W109</f>
        <v>0</v>
      </c>
      <c r="T10" s="59">
        <f>'PPTO AL 28 DE FEBRERO  2025'!AB109</f>
        <v>0</v>
      </c>
      <c r="U10" s="59">
        <f>'PPTO AL 28 DE FEBRERO  2025'!AC109</f>
        <v>0</v>
      </c>
      <c r="V10" s="59">
        <f>'PPTO AL 28 DE FEBRERO  2025'!AD109</f>
        <v>89137033</v>
      </c>
      <c r="W10" s="59">
        <f>'PPTO AL 28 DE FEBRERO  2025'!AE109</f>
        <v>240039</v>
      </c>
      <c r="X10" s="59">
        <f>'PPTO AL 28 DE FEBRERO  2025'!AF109</f>
        <v>3825196.76</v>
      </c>
      <c r="Y10" s="59">
        <f>'PPTO AL 28 DE FEBRERO  2025'!AI109</f>
        <v>85071797.24000001</v>
      </c>
      <c r="Z10" s="496">
        <f t="shared" si="1"/>
        <v>4.5606585985423033E-2</v>
      </c>
      <c r="AA10" s="497">
        <f t="shared" si="2"/>
        <v>2.6929211341373679E-3</v>
      </c>
      <c r="AB10" s="211">
        <f t="shared" si="0"/>
        <v>1.5259619155204334E-2</v>
      </c>
      <c r="AC10" s="211">
        <f t="shared" si="3"/>
        <v>1.078171978631379E-2</v>
      </c>
      <c r="AE10" s="31"/>
    </row>
    <row r="11" spans="1:31" s="30" customFormat="1" ht="13.2" hidden="1" x14ac:dyDescent="0.25">
      <c r="A11" s="57">
        <v>3</v>
      </c>
      <c r="B11" s="58" t="s">
        <v>145</v>
      </c>
      <c r="C11" s="59">
        <f>'PPTO AL 28 DE FEBRERO  2025'!C146</f>
        <v>0</v>
      </c>
      <c r="D11" s="59">
        <f>'PPTO AL 28 DE FEBRERO  2025'!D146</f>
        <v>0</v>
      </c>
      <c r="E11" s="59">
        <v>0</v>
      </c>
      <c r="F11" s="59">
        <f>'PPTO AL 28 DE FEBRERO  2025'!H146</f>
        <v>0</v>
      </c>
      <c r="G11" s="59">
        <f>'PPTO AL 28 DE FEBRERO  2025'!I146</f>
        <v>0</v>
      </c>
      <c r="H11" s="59">
        <f>'PPTO AL 28 DE FEBRERO  2025'!J146</f>
        <v>0</v>
      </c>
      <c r="I11" s="59">
        <f>'PPTO AL 28 DE FEBRERO  2025'!K146</f>
        <v>0</v>
      </c>
      <c r="J11" s="59">
        <f>'PPTO AL 28 DE FEBRERO  2025'!L146</f>
        <v>0</v>
      </c>
      <c r="K11" s="59">
        <f>'PPTO AL 28 DE FEBRERO  2025'!M146</f>
        <v>0</v>
      </c>
      <c r="L11" s="59">
        <f>'PPTO AL 28 DE FEBRERO  2025'!N146</f>
        <v>0</v>
      </c>
      <c r="M11" s="59">
        <f>'PPTO AL 28 DE FEBRERO  2025'!O146</f>
        <v>0</v>
      </c>
      <c r="N11" s="59">
        <f>'PPTO AL 28 DE FEBRERO  2025'!P146</f>
        <v>0</v>
      </c>
      <c r="O11" s="59">
        <f>'PPTO AL 28 DE FEBRERO  2025'!Q146</f>
        <v>0</v>
      </c>
      <c r="P11" s="59">
        <f>'PPTO AL 28 DE FEBRERO  2025'!R146</f>
        <v>0</v>
      </c>
      <c r="Q11" s="59">
        <f>'PPTO AL 28 DE FEBRERO  2025'!S146</f>
        <v>0</v>
      </c>
      <c r="R11" s="59">
        <f>'PPTO AL 28 DE FEBRERO  2025'!V146</f>
        <v>0</v>
      </c>
      <c r="S11" s="59">
        <f>'PPTO AL 28 DE FEBRERO  2025'!W146</f>
        <v>0</v>
      </c>
      <c r="T11" s="59">
        <f>'PPTO AL 28 DE FEBRERO  2025'!AB146</f>
        <v>0</v>
      </c>
      <c r="U11" s="59">
        <f>'PPTO AL 28 DE FEBRERO  2025'!AC146</f>
        <v>0</v>
      </c>
      <c r="V11" s="59">
        <f>'PPTO AL 28 DE FEBRERO  2025'!AD146</f>
        <v>0</v>
      </c>
      <c r="W11" s="59">
        <f>'PPTO AL 28 DE FEBRERO  2025'!AE146</f>
        <v>0</v>
      </c>
      <c r="X11" s="59">
        <f>'PPTO AL 28 DE FEBRERO  2025'!AF146</f>
        <v>0</v>
      </c>
      <c r="Y11" s="59">
        <f>'PPTO AL 28 DE FEBRERO  2025'!AI146</f>
        <v>0</v>
      </c>
      <c r="Z11" s="496" t="e">
        <f t="shared" si="1"/>
        <v>#DIV/0!</v>
      </c>
      <c r="AA11" s="497" t="e">
        <f t="shared" si="2"/>
        <v>#DIV/0!</v>
      </c>
      <c r="AB11" s="211">
        <f t="shared" si="0"/>
        <v>0</v>
      </c>
      <c r="AC11" s="211">
        <f t="shared" si="3"/>
        <v>0</v>
      </c>
      <c r="AE11" s="31"/>
    </row>
    <row r="12" spans="1:31" ht="15.75" hidden="1" customHeight="1" x14ac:dyDescent="0.25">
      <c r="A12" s="57">
        <v>4</v>
      </c>
      <c r="B12" s="58" t="s">
        <v>169</v>
      </c>
      <c r="C12" s="59">
        <f>'PPTO AL 28 DE FEBRERO  2025'!C170</f>
        <v>0</v>
      </c>
      <c r="D12" s="59">
        <f>'PPTO AL 28 DE FEBRERO  2025'!D170</f>
        <v>0</v>
      </c>
      <c r="E12" s="59">
        <f>'PPTO AL 28 DE FEBRERO  2025'!E170</f>
        <v>0</v>
      </c>
      <c r="F12" s="59">
        <f>'PPTO AL 28 DE FEBRERO  2025'!H170</f>
        <v>0</v>
      </c>
      <c r="G12" s="59">
        <f>'PPTO AL 28 DE FEBRERO  2025'!I170</f>
        <v>0</v>
      </c>
      <c r="H12" s="59">
        <f>'PPTO AL 28 DE FEBRERO  2025'!J170</f>
        <v>0</v>
      </c>
      <c r="I12" s="59">
        <f>'PPTO AL 28 DE FEBRERO  2025'!K170</f>
        <v>0</v>
      </c>
      <c r="J12" s="59">
        <f>'PPTO AL 28 DE FEBRERO  2025'!L170</f>
        <v>0</v>
      </c>
      <c r="K12" s="59">
        <f>'PPTO AL 28 DE FEBRERO  2025'!M170</f>
        <v>0</v>
      </c>
      <c r="L12" s="59">
        <f>'PPTO AL 28 DE FEBRERO  2025'!N170</f>
        <v>0</v>
      </c>
      <c r="M12" s="59">
        <f>'PPTO AL 28 DE FEBRERO  2025'!O170</f>
        <v>0</v>
      </c>
      <c r="N12" s="59">
        <f>'PPTO AL 28 DE FEBRERO  2025'!P170</f>
        <v>0</v>
      </c>
      <c r="O12" s="59">
        <f>'PPTO AL 28 DE FEBRERO  2025'!Q170</f>
        <v>0</v>
      </c>
      <c r="P12" s="59">
        <f>'PPTO AL 28 DE FEBRERO  2025'!R170</f>
        <v>0</v>
      </c>
      <c r="Q12" s="59">
        <f>'PPTO AL 28 DE FEBRERO  2025'!S170</f>
        <v>0</v>
      </c>
      <c r="R12" s="59">
        <f>'PPTO AL 28 DE FEBRERO  2025'!V170</f>
        <v>0</v>
      </c>
      <c r="S12" s="59">
        <f>'PPTO AL 28 DE FEBRERO  2025'!W170</f>
        <v>0</v>
      </c>
      <c r="T12" s="59">
        <f>'PPTO AL 28 DE FEBRERO  2025'!AB170</f>
        <v>0</v>
      </c>
      <c r="U12" s="59">
        <f>'PPTO AL 28 DE FEBRERO  2025'!AC170</f>
        <v>0</v>
      </c>
      <c r="V12" s="59">
        <f>'PPTO AL 28 DE FEBRERO  2025'!AD170</f>
        <v>0</v>
      </c>
      <c r="W12" s="59">
        <f>'PPTO AL 28 DE FEBRERO  2025'!AE170</f>
        <v>0</v>
      </c>
      <c r="X12" s="59">
        <f>'PPTO AL 28 DE FEBRERO  2025'!AF170</f>
        <v>0</v>
      </c>
      <c r="Y12" s="59">
        <f>'PPTO AL 28 DE FEBRERO  2025'!AI170</f>
        <v>0</v>
      </c>
      <c r="Z12" s="496" t="e">
        <f t="shared" si="1"/>
        <v>#DIV/0!</v>
      </c>
      <c r="AA12" s="497" t="e">
        <f t="shared" si="2"/>
        <v>#DIV/0!</v>
      </c>
      <c r="AB12" s="211">
        <f t="shared" si="0"/>
        <v>0</v>
      </c>
      <c r="AC12" s="211">
        <f t="shared" si="3"/>
        <v>0</v>
      </c>
      <c r="AE12" s="31"/>
    </row>
    <row r="13" spans="1:31" s="31" customFormat="1" ht="13.2" x14ac:dyDescent="0.25">
      <c r="A13" s="57">
        <v>5</v>
      </c>
      <c r="B13" s="58" t="s">
        <v>191</v>
      </c>
      <c r="C13" s="59">
        <f>'PPTO AL 28 DE FEBRERO  2025'!C192</f>
        <v>994184890</v>
      </c>
      <c r="D13" s="59">
        <f>'PPTO AL 28 DE FEBRERO  2025'!D192</f>
        <v>0</v>
      </c>
      <c r="E13" s="59">
        <f>'PPTO AL 28 DE FEBRERO  2025'!E192</f>
        <v>0</v>
      </c>
      <c r="F13" s="59">
        <f>'PPTO AL 28 DE FEBRERO  2025'!H192</f>
        <v>0</v>
      </c>
      <c r="G13" s="59">
        <f>'PPTO AL 28 DE FEBRERO  2025'!I192</f>
        <v>994184890</v>
      </c>
      <c r="H13" s="59">
        <f>'PPTO AL 28 DE FEBRERO  2025'!J192</f>
        <v>0</v>
      </c>
      <c r="I13" s="59">
        <f>'PPTO AL 28 DE FEBRERO  2025'!K192</f>
        <v>0</v>
      </c>
      <c r="J13" s="59">
        <f>'PPTO AL 28 DE FEBRERO  2025'!L192</f>
        <v>0</v>
      </c>
      <c r="K13" s="59">
        <f>'PPTO AL 28 DE FEBRERO  2025'!M192</f>
        <v>0</v>
      </c>
      <c r="L13" s="59">
        <f>'PPTO AL 28 DE FEBRERO  2025'!N192</f>
        <v>0</v>
      </c>
      <c r="M13" s="59">
        <f>'PPTO AL 28 DE FEBRERO  2025'!O192</f>
        <v>0</v>
      </c>
      <c r="N13" s="59">
        <f>'PPTO AL 28 DE FEBRERO  2025'!P192</f>
        <v>0</v>
      </c>
      <c r="O13" s="59">
        <f>'PPTO AL 28 DE FEBRERO  2025'!Q192</f>
        <v>0</v>
      </c>
      <c r="P13" s="59">
        <f>'PPTO AL 28 DE FEBRERO  2025'!R192</f>
        <v>0</v>
      </c>
      <c r="Q13" s="59">
        <f>'PPTO AL 28 DE FEBRERO  2025'!S192</f>
        <v>0</v>
      </c>
      <c r="R13" s="59">
        <f>'PPTO AL 28 DE FEBRERO  2025'!V192</f>
        <v>0</v>
      </c>
      <c r="S13" s="59">
        <f>'PPTO AL 28 DE FEBRERO  2025'!W192</f>
        <v>0</v>
      </c>
      <c r="T13" s="59">
        <f>'PPTO AL 28 DE FEBRERO  2025'!AB192</f>
        <v>0</v>
      </c>
      <c r="U13" s="59">
        <f>'PPTO AL 28 DE FEBRERO  2025'!AC192</f>
        <v>0</v>
      </c>
      <c r="V13" s="59">
        <f>'PPTO AL 28 DE FEBRERO  2025'!AD192</f>
        <v>994184890</v>
      </c>
      <c r="W13" s="59">
        <f>'PPTO AL 28 DE FEBRERO  2025'!AE192</f>
        <v>0</v>
      </c>
      <c r="X13" s="59">
        <f>'PPTO AL 28 DE FEBRERO  2025'!AF192</f>
        <v>426598297.81999999</v>
      </c>
      <c r="Y13" s="59">
        <f>'PPTO AL 28 DE FEBRERO  2025'!AI192</f>
        <v>567586592.18000007</v>
      </c>
      <c r="Z13" s="496">
        <f t="shared" si="1"/>
        <v>0.42909352386154243</v>
      </c>
      <c r="AA13" s="497">
        <f t="shared" si="2"/>
        <v>0</v>
      </c>
      <c r="AB13" s="211">
        <f t="shared" si="0"/>
        <v>0.10180994777661381</v>
      </c>
      <c r="AC13" s="211">
        <f t="shared" si="3"/>
        <v>7.1934057935667539E-2</v>
      </c>
    </row>
    <row r="14" spans="1:31" s="30" customFormat="1" ht="13.2" x14ac:dyDescent="0.25">
      <c r="A14" s="57">
        <v>6</v>
      </c>
      <c r="B14" s="58" t="s">
        <v>219</v>
      </c>
      <c r="C14" s="59">
        <f>'PPTO AL 28 DE FEBRERO  2025'!C221</f>
        <v>2047486618</v>
      </c>
      <c r="D14" s="59">
        <f>'PPTO AL 28 DE FEBRERO  2025'!D221</f>
        <v>0</v>
      </c>
      <c r="E14" s="59">
        <f>'PPTO AL 28 DE FEBRERO  2025'!E221</f>
        <v>0</v>
      </c>
      <c r="F14" s="59">
        <f>'PPTO AL 28 DE FEBRERO  2025'!H221</f>
        <v>0</v>
      </c>
      <c r="G14" s="59">
        <f>'PPTO AL 28 DE FEBRERO  2025'!I221</f>
        <v>2047486618</v>
      </c>
      <c r="H14" s="59">
        <f>'PPTO AL 28 DE FEBRERO  2025'!J221</f>
        <v>3000000</v>
      </c>
      <c r="I14" s="59">
        <f>'PPTO AL 28 DE FEBRERO  2025'!K221</f>
        <v>3000000</v>
      </c>
      <c r="J14" s="59">
        <f>'PPTO AL 28 DE FEBRERO  2025'!L221</f>
        <v>0</v>
      </c>
      <c r="K14" s="59">
        <f>'PPTO AL 28 DE FEBRERO  2025'!M221</f>
        <v>0</v>
      </c>
      <c r="L14" s="59">
        <f>'PPTO AL 28 DE FEBRERO  2025'!N221</f>
        <v>0</v>
      </c>
      <c r="M14" s="59">
        <f>'PPTO AL 28 DE FEBRERO  2025'!O221</f>
        <v>0</v>
      </c>
      <c r="N14" s="59">
        <f>'PPTO AL 28 DE FEBRERO  2025'!P221</f>
        <v>0</v>
      </c>
      <c r="O14" s="59">
        <f>'PPTO AL 28 DE FEBRERO  2025'!Q221</f>
        <v>0</v>
      </c>
      <c r="P14" s="59">
        <f>'PPTO AL 28 DE FEBRERO  2025'!R221</f>
        <v>0</v>
      </c>
      <c r="Q14" s="59">
        <f>'PPTO AL 28 DE FEBRERO  2025'!S221</f>
        <v>0</v>
      </c>
      <c r="R14" s="59">
        <f>'PPTO AL 28 DE FEBRERO  2025'!V221</f>
        <v>0</v>
      </c>
      <c r="S14" s="59">
        <f>'PPTO AL 28 DE FEBRERO  2025'!W221</f>
        <v>0</v>
      </c>
      <c r="T14" s="59">
        <f>'PPTO AL 28 DE FEBRERO  2025'!AB221</f>
        <v>3000000</v>
      </c>
      <c r="U14" s="59">
        <f>'PPTO AL 28 DE FEBRERO  2025'!AC221</f>
        <v>3000000</v>
      </c>
      <c r="V14" s="59">
        <f>'PPTO AL 28 DE FEBRERO  2025'!AD221</f>
        <v>2047486618</v>
      </c>
      <c r="W14" s="59">
        <f>'PPTO AL 28 DE FEBRERO  2025'!AE221</f>
        <v>356987552.59000003</v>
      </c>
      <c r="X14" s="59">
        <f>'PPTO AL 28 DE FEBRERO  2025'!AF221</f>
        <v>187086695.60999998</v>
      </c>
      <c r="Y14" s="59">
        <f>'PPTO AL 28 DE FEBRERO  2025'!AI221</f>
        <v>1503412369.8</v>
      </c>
      <c r="Z14" s="496">
        <f t="shared" si="1"/>
        <v>0.26572786528463654</v>
      </c>
      <c r="AA14" s="497">
        <f t="shared" si="2"/>
        <v>0.17435403457664994</v>
      </c>
      <c r="AB14" s="211">
        <f t="shared" si="0"/>
        <v>0.26967221735835539</v>
      </c>
      <c r="AC14" s="211">
        <f t="shared" si="3"/>
        <v>0.19053753911807639</v>
      </c>
    </row>
    <row r="15" spans="1:31" s="30" customFormat="1" ht="13.2" x14ac:dyDescent="0.25">
      <c r="A15" s="57">
        <v>9</v>
      </c>
      <c r="B15" s="58" t="s">
        <v>289</v>
      </c>
      <c r="C15" s="59">
        <f>'PPTO AL 28 DE FEBRERO  2025'!C222</f>
        <v>1813044257</v>
      </c>
      <c r="D15" s="59">
        <f>'PPTO AL 28 DE FEBRERO  2025'!D222</f>
        <v>0</v>
      </c>
      <c r="E15" s="59">
        <f>'PPTO AL 28 DE FEBRERO  2025'!E222</f>
        <v>0</v>
      </c>
      <c r="F15" s="59">
        <f>'PPTO AL 28 DE FEBRERO  2025'!H222</f>
        <v>0</v>
      </c>
      <c r="G15" s="59">
        <f>'PPTO AL 28 DE FEBRERO  2025'!I222</f>
        <v>1813044257</v>
      </c>
      <c r="H15" s="59">
        <f>'PPTO AL 28 DE FEBRERO  2025'!J222</f>
        <v>0</v>
      </c>
      <c r="I15" s="59">
        <f>'PPTO AL 28 DE FEBRERO  2025'!K222</f>
        <v>0</v>
      </c>
      <c r="J15" s="59">
        <f>'PPTO AL 28 DE FEBRERO  2025'!L222</f>
        <v>0</v>
      </c>
      <c r="K15" s="59">
        <f>'PPTO AL 28 DE FEBRERO  2025'!M222</f>
        <v>0</v>
      </c>
      <c r="L15" s="59">
        <f>'PPTO AL 28 DE FEBRERO  2025'!N222</f>
        <v>0</v>
      </c>
      <c r="M15" s="59">
        <f>'PPTO AL 28 DE FEBRERO  2025'!O222</f>
        <v>0</v>
      </c>
      <c r="N15" s="59">
        <f>'PPTO AL 28 DE FEBRERO  2025'!P222</f>
        <v>0</v>
      </c>
      <c r="O15" s="59">
        <f>'PPTO AL 28 DE FEBRERO  2025'!Q222</f>
        <v>0</v>
      </c>
      <c r="P15" s="59">
        <f>'PPTO AL 28 DE FEBRERO  2025'!R222</f>
        <v>0</v>
      </c>
      <c r="Q15" s="59">
        <f>'PPTO AL 28 DE FEBRERO  2025'!S222</f>
        <v>0</v>
      </c>
      <c r="R15" s="59">
        <f>'PPTO AL 28 DE FEBRERO  2025'!V222</f>
        <v>0</v>
      </c>
      <c r="S15" s="59">
        <f>'PPTO AL 28 DE FEBRERO  2025'!W222</f>
        <v>0</v>
      </c>
      <c r="T15" s="59">
        <f>'PPTO AL 28 DE FEBRERO  2025'!AB222</f>
        <v>0</v>
      </c>
      <c r="U15" s="59">
        <f>'PPTO AL 28 DE FEBRERO  2025'!AC222</f>
        <v>0</v>
      </c>
      <c r="V15" s="59">
        <f>+'PPTO AL 28 DE FEBRERO  2025'!AD293</f>
        <v>0</v>
      </c>
      <c r="W15" s="59">
        <f>+'PPTO AL 28 DE FEBRERO  2025'!AE293</f>
        <v>0</v>
      </c>
      <c r="X15" s="59">
        <f>+'PPTO AL 28 DE FEBRERO  2025'!AF293</f>
        <v>0</v>
      </c>
      <c r="Y15" s="59">
        <f>+'PPTO AL 28 DE FEBRERO  2025'!AI293</f>
        <v>0</v>
      </c>
      <c r="Z15" s="496"/>
      <c r="AA15" s="497"/>
      <c r="AB15" s="211"/>
      <c r="AC15" s="211"/>
    </row>
    <row r="16" spans="1:31" s="30" customFormat="1" ht="10.5" customHeight="1" x14ac:dyDescent="0.55000000000000004">
      <c r="A16" s="54"/>
      <c r="B16" s="55"/>
      <c r="C16" s="52"/>
      <c r="D16" s="52"/>
      <c r="E16" s="52"/>
      <c r="F16" s="52"/>
      <c r="G16" s="52"/>
      <c r="H16" s="52"/>
      <c r="I16" s="52"/>
      <c r="J16" s="52"/>
      <c r="K16" s="52"/>
      <c r="L16" s="52"/>
      <c r="M16" s="52"/>
      <c r="N16" s="52"/>
      <c r="O16" s="52"/>
      <c r="P16" s="52"/>
      <c r="Q16" s="52"/>
      <c r="R16" s="52"/>
      <c r="S16" s="52"/>
      <c r="T16" s="52"/>
      <c r="U16" s="52"/>
      <c r="V16" s="52"/>
      <c r="W16" s="52"/>
      <c r="X16" s="52"/>
      <c r="Y16" s="52"/>
      <c r="Z16" s="53"/>
      <c r="AA16" s="53"/>
      <c r="AC16" s="210" t="s">
        <v>0</v>
      </c>
    </row>
    <row r="17" spans="1:31" ht="13.8" thickBot="1" x14ac:dyDescent="0.3">
      <c r="A17" s="195"/>
      <c r="B17" s="338" t="s">
        <v>11</v>
      </c>
      <c r="C17" s="339"/>
      <c r="D17" s="339"/>
      <c r="E17" s="340"/>
      <c r="F17" s="340"/>
      <c r="G17" s="341"/>
      <c r="H17" s="340"/>
      <c r="I17" s="340"/>
      <c r="J17" s="340"/>
      <c r="K17" s="340"/>
      <c r="L17" s="340"/>
      <c r="M17" s="340"/>
      <c r="N17" s="340"/>
      <c r="O17" s="340"/>
      <c r="P17" s="340"/>
      <c r="Q17" s="340"/>
      <c r="R17" s="340"/>
      <c r="S17" s="340"/>
      <c r="T17" s="340"/>
      <c r="U17" s="340"/>
      <c r="V17" s="339">
        <f>'PPTO AL 28 DE FEBRERO  2025'!AD9</f>
        <v>7890373607</v>
      </c>
      <c r="W17" s="339">
        <f>'PPTO AL 28 DE FEBRERO  2025'!AE9</f>
        <v>954332902.82000005</v>
      </c>
      <c r="X17" s="339">
        <f>'PPTO AL 28 DE FEBRERO  2025'!AF9</f>
        <v>1361078683.52</v>
      </c>
      <c r="Y17" s="339">
        <f>'PPTO AL 28 DE FEBRERO  2025'!AI9</f>
        <v>5574962020.6600008</v>
      </c>
      <c r="Z17" s="368">
        <f>(V17-Y17)/V17</f>
        <v>0.29344764920711303</v>
      </c>
      <c r="AA17" s="369">
        <f>W17/V17</f>
        <v>0.1209490133614658</v>
      </c>
      <c r="AD17" s="10"/>
      <c r="AE17" s="62"/>
    </row>
    <row r="18" spans="1:31" ht="12" thickTop="1" x14ac:dyDescent="0.2">
      <c r="A18" s="9"/>
      <c r="B18" s="9"/>
      <c r="C18" s="9"/>
      <c r="D18" s="9"/>
      <c r="E18" s="9"/>
      <c r="F18" s="9"/>
      <c r="G18" s="9"/>
      <c r="H18" s="41"/>
      <c r="I18" s="41"/>
      <c r="J18" s="9"/>
      <c r="K18" s="9"/>
      <c r="L18" s="9"/>
      <c r="M18" s="9"/>
      <c r="N18" s="9"/>
      <c r="O18" s="9"/>
      <c r="P18" s="9"/>
      <c r="Q18" s="9"/>
      <c r="R18" s="9"/>
      <c r="S18" s="9"/>
      <c r="T18" s="9"/>
      <c r="U18" s="9"/>
      <c r="V18" s="9"/>
      <c r="W18" s="9"/>
      <c r="X18" s="9"/>
      <c r="Y18" s="9"/>
      <c r="Z18" s="9"/>
    </row>
    <row r="19" spans="1:31" x14ac:dyDescent="0.2">
      <c r="A19" s="9"/>
      <c r="B19" s="9"/>
      <c r="C19" s="7"/>
      <c r="D19" s="7"/>
      <c r="E19" s="9"/>
      <c r="F19" s="9"/>
      <c r="G19" s="44"/>
      <c r="H19" s="41"/>
      <c r="I19" s="41"/>
      <c r="J19" s="9"/>
      <c r="K19" s="9"/>
      <c r="L19" s="9"/>
      <c r="M19" s="9"/>
      <c r="N19" s="9"/>
      <c r="O19" s="9"/>
      <c r="P19" s="9"/>
      <c r="Q19" s="9"/>
      <c r="R19" s="9"/>
      <c r="S19" s="9"/>
      <c r="T19" s="9"/>
      <c r="U19" s="9"/>
      <c r="V19" s="9"/>
      <c r="W19" s="9"/>
      <c r="X19" s="9"/>
      <c r="Y19" s="9"/>
      <c r="Z19" s="9"/>
    </row>
    <row r="21" spans="1:31" x14ac:dyDescent="0.2">
      <c r="A21" s="1" t="s">
        <v>738</v>
      </c>
    </row>
    <row r="23" spans="1:31" x14ac:dyDescent="0.2">
      <c r="V23" s="2"/>
      <c r="W23" s="2"/>
      <c r="X23" s="2"/>
      <c r="Y23" s="2"/>
      <c r="Z23" s="77"/>
    </row>
    <row r="24" spans="1:31" x14ac:dyDescent="0.2">
      <c r="X24" s="2"/>
      <c r="Z24" s="77"/>
    </row>
    <row r="41" spans="1:2" ht="14.4" x14ac:dyDescent="0.3">
      <c r="A41"/>
      <c r="B41"/>
    </row>
  </sheetData>
  <mergeCells count="21">
    <mergeCell ref="J5:K5"/>
    <mergeCell ref="L5:M5"/>
    <mergeCell ref="P5:Q5"/>
    <mergeCell ref="T5:U5"/>
    <mergeCell ref="E5:F5"/>
    <mergeCell ref="AC5:AC6"/>
    <mergeCell ref="A1:AA1"/>
    <mergeCell ref="A2:AA2"/>
    <mergeCell ref="A3:AA3"/>
    <mergeCell ref="A4:AA4"/>
    <mergeCell ref="AA5:AA6"/>
    <mergeCell ref="N5:O5"/>
    <mergeCell ref="G5:G6"/>
    <mergeCell ref="H5:I5"/>
    <mergeCell ref="Y5:Y6"/>
    <mergeCell ref="Z5:Z6"/>
    <mergeCell ref="V5:V6"/>
    <mergeCell ref="W5:W6"/>
    <mergeCell ref="X5:X6"/>
    <mergeCell ref="AB5:AB6"/>
    <mergeCell ref="A5:B5"/>
  </mergeCells>
  <phoneticPr fontId="66" type="noConversion"/>
  <conditionalFormatting sqref="C7">
    <cfRule type="cellIs" dxfId="8" priority="1" stopIfTrue="1" operator="lessThan">
      <formula>0</formula>
    </cfRule>
    <cfRule type="cellIs" dxfId="7" priority="2" stopIfTrue="1" operator="greaterThan">
      <formula>0</formula>
    </cfRule>
  </conditionalFormatting>
  <printOptions horizontalCentered="1"/>
  <pageMargins left="0.70866141732283472" right="0.70866141732283472" top="0.74803149606299213" bottom="0.74803149606299213" header="0.31496062992125984" footer="0.31496062992125984"/>
  <pageSetup paperSize="9" scale="87"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7"/>
  <sheetViews>
    <sheetView showGridLines="0" topLeftCell="A38" zoomScale="90" zoomScaleNormal="90" workbookViewId="0">
      <selection activeCell="AD30" sqref="AD30:AD31"/>
    </sheetView>
  </sheetViews>
  <sheetFormatPr baseColWidth="10" defaultRowHeight="14.4" x14ac:dyDescent="0.3"/>
  <cols>
    <col min="2" max="2" width="39.44140625" customWidth="1"/>
    <col min="3" max="3" width="19.109375" customWidth="1"/>
    <col min="4" max="4" width="14.44140625" bestFit="1" customWidth="1"/>
    <col min="5" max="5" width="16.33203125" bestFit="1" customWidth="1"/>
    <col min="6" max="6" width="14.88671875" bestFit="1" customWidth="1"/>
    <col min="7" max="7" width="11.44140625" style="349" customWidth="1"/>
    <col min="8" max="8" width="9.5546875" style="378" customWidth="1"/>
    <col min="9" max="9" width="3.33203125" customWidth="1"/>
    <col min="10" max="10" width="14.109375" bestFit="1" customWidth="1"/>
  </cols>
  <sheetData>
    <row r="1" spans="1:10" x14ac:dyDescent="0.3">
      <c r="A1" s="814" t="str">
        <f>+RESUMENxPartida!$A$1</f>
        <v>MINISTERIO DE CIENCIA, INNOVACIÓN, TECNOLOGÍA  Y TELECOMUNICACIONES</v>
      </c>
      <c r="B1" s="815"/>
      <c r="C1" s="815"/>
      <c r="D1" s="815"/>
      <c r="E1" s="815"/>
      <c r="F1" s="815"/>
      <c r="G1" s="815"/>
      <c r="H1" s="816"/>
    </row>
    <row r="2" spans="1:10" ht="14.25" customHeight="1" x14ac:dyDescent="0.3">
      <c r="A2" s="817" t="s">
        <v>739</v>
      </c>
      <c r="B2" s="818"/>
      <c r="C2" s="818"/>
      <c r="D2" s="818"/>
      <c r="E2" s="818"/>
      <c r="F2" s="818"/>
      <c r="G2" s="818"/>
      <c r="H2" s="819"/>
    </row>
    <row r="3" spans="1:10" hidden="1" x14ac:dyDescent="0.3">
      <c r="A3" s="817" t="s">
        <v>738</v>
      </c>
      <c r="B3" s="818"/>
      <c r="C3" s="818"/>
      <c r="D3" s="818"/>
      <c r="E3" s="818"/>
      <c r="F3" s="818"/>
      <c r="G3" s="818"/>
      <c r="H3" s="819"/>
    </row>
    <row r="4" spans="1:10" ht="18.600000000000001" customHeight="1" thickBot="1" x14ac:dyDescent="0.35">
      <c r="A4" s="824" t="s">
        <v>741</v>
      </c>
      <c r="B4" s="825"/>
      <c r="C4" s="825"/>
      <c r="D4" s="825"/>
      <c r="E4" s="825"/>
      <c r="F4" s="825"/>
      <c r="G4" s="825"/>
      <c r="H4" s="826"/>
    </row>
    <row r="5" spans="1:10" ht="26.4" customHeight="1" x14ac:dyDescent="0.3">
      <c r="A5" s="822" t="s">
        <v>4</v>
      </c>
      <c r="B5" s="823"/>
      <c r="C5" s="820" t="s">
        <v>318</v>
      </c>
      <c r="D5" s="820" t="s">
        <v>323</v>
      </c>
      <c r="E5" s="820" t="s">
        <v>319</v>
      </c>
      <c r="F5" s="820" t="s">
        <v>320</v>
      </c>
      <c r="G5" s="820" t="s">
        <v>437</v>
      </c>
      <c r="H5" s="827" t="s">
        <v>438</v>
      </c>
    </row>
    <row r="6" spans="1:10" ht="21" customHeight="1" thickBot="1" x14ac:dyDescent="0.35">
      <c r="A6" s="280" t="s">
        <v>6</v>
      </c>
      <c r="B6" s="281" t="s">
        <v>7</v>
      </c>
      <c r="C6" s="821"/>
      <c r="D6" s="821"/>
      <c r="E6" s="821"/>
      <c r="F6" s="821"/>
      <c r="G6" s="821"/>
      <c r="H6" s="828"/>
    </row>
    <row r="7" spans="1:10" ht="21.75" customHeight="1" x14ac:dyDescent="0.3">
      <c r="A7" s="56"/>
      <c r="B7" s="56"/>
      <c r="C7" s="44"/>
      <c r="D7" s="41"/>
      <c r="E7" s="41"/>
      <c r="F7" s="41"/>
      <c r="G7" s="360"/>
    </row>
    <row r="8" spans="1:10" x14ac:dyDescent="0.3">
      <c r="A8" s="271">
        <v>0</v>
      </c>
      <c r="B8" s="272" t="s">
        <v>12</v>
      </c>
      <c r="C8" s="273">
        <f>'PPTO AL 28 DE FEBRERO  2025'!AD11</f>
        <v>3452133441</v>
      </c>
      <c r="D8" s="273">
        <f>'PPTO AL 28 DE FEBRERO  2025'!AE11</f>
        <v>576300749.96000004</v>
      </c>
      <c r="E8" s="273">
        <f>'PPTO AL 28 DE FEBRERO  2025'!AF11</f>
        <v>539545309.00999999</v>
      </c>
      <c r="F8" s="273">
        <f>'PPTO AL 28 DE FEBRERO  2025'!AI11</f>
        <v>2336287382.0300002</v>
      </c>
      <c r="G8" s="274">
        <f>(C8-F8)/C8</f>
        <v>0.32323375618028427</v>
      </c>
      <c r="H8" s="379">
        <f>D8/C8</f>
        <v>0.16694046154631254</v>
      </c>
    </row>
    <row r="9" spans="1:10" x14ac:dyDescent="0.3">
      <c r="A9" s="154">
        <f>'PPTO AL 28 DE FEBRERO  2025'!A12</f>
        <v>1</v>
      </c>
      <c r="B9" s="155" t="str">
        <f>'PPTO AL 28 DE FEBRERO  2025'!B12</f>
        <v>REMUNERACIONES BÁSICAS</v>
      </c>
      <c r="C9" s="78">
        <f>'PPTO AL 28 DE FEBRERO  2025'!AD12</f>
        <v>1934670400</v>
      </c>
      <c r="D9" s="78">
        <f>'PPTO AL 28 DE FEBRERO  2025'!AE12</f>
        <v>264646048.58000001</v>
      </c>
      <c r="E9" s="78">
        <f>'PPTO AL 28 DE FEBRERO  2025'!AF12</f>
        <v>0</v>
      </c>
      <c r="F9" s="78">
        <f>'PPTO AL 28 DE FEBRERO  2025'!AI12</f>
        <v>1670024351.4200001</v>
      </c>
      <c r="G9" s="366">
        <f>IFERROR(((C9-F9)/C9),0)</f>
        <v>0.13679128423115375</v>
      </c>
      <c r="H9" s="377">
        <f>IFERROR((D9/C9),0)</f>
        <v>0.1367912842311538</v>
      </c>
      <c r="J9" s="162"/>
    </row>
    <row r="10" spans="1:10" x14ac:dyDescent="0.3">
      <c r="A10" s="154">
        <f>'PPTO AL 28 DE FEBRERO  2025'!A18</f>
        <v>2</v>
      </c>
      <c r="B10" s="155" t="str">
        <f>'PPTO AL 28 DE FEBRERO  2025'!B18</f>
        <v>REMUNERACIONES EVENTUALES</v>
      </c>
      <c r="C10" s="78">
        <f>'PPTO AL 28 DE FEBRERO  2025'!AD18</f>
        <v>4000000</v>
      </c>
      <c r="D10" s="78">
        <f>'PPTO AL 28 DE FEBRERO  2025'!AE18</f>
        <v>1486699.18</v>
      </c>
      <c r="E10" s="78">
        <v>0</v>
      </c>
      <c r="F10" s="78">
        <f>'PPTO AL 28 DE FEBRERO  2025'!AI18</f>
        <v>2513300.8200000003</v>
      </c>
      <c r="G10" s="366">
        <f t="shared" ref="G10:G13" si="0">IFERROR(((C10-F10)/C10),0)</f>
        <v>0.37167479499999995</v>
      </c>
      <c r="H10" s="377">
        <f t="shared" ref="H10:H13" si="1">IFERROR((D10/C10),0)</f>
        <v>0.371674795</v>
      </c>
      <c r="J10" s="162"/>
    </row>
    <row r="11" spans="1:10" x14ac:dyDescent="0.3">
      <c r="A11" s="154">
        <f>'PPTO AL 28 DE FEBRERO  2025'!A24</f>
        <v>3</v>
      </c>
      <c r="B11" s="155" t="str">
        <f>'PPTO AL 28 DE FEBRERO  2025'!B24</f>
        <v>INCENTIVOS SALARIALES</v>
      </c>
      <c r="C11" s="78">
        <f>'PPTO AL 28 DE FEBRERO  2025'!AD24</f>
        <v>864387272</v>
      </c>
      <c r="D11" s="78">
        <f>'PPTO AL 28 DE FEBRERO  2025'!AE24</f>
        <v>200637542.21000001</v>
      </c>
      <c r="E11" s="78">
        <v>0</v>
      </c>
      <c r="F11" s="78">
        <f>'PPTO AL 28 DE FEBRERO  2025'!AI24</f>
        <v>663749729.79000008</v>
      </c>
      <c r="G11" s="366">
        <f t="shared" si="0"/>
        <v>0.23211533615687011</v>
      </c>
      <c r="H11" s="377">
        <f t="shared" si="1"/>
        <v>0.23211533615687022</v>
      </c>
      <c r="J11" s="162"/>
    </row>
    <row r="12" spans="1:10" x14ac:dyDescent="0.3">
      <c r="A12" s="154">
        <f>'PPTO AL 28 DE FEBRERO  2025'!A30</f>
        <v>4</v>
      </c>
      <c r="B12" s="155" t="str">
        <f>'PPTO AL 28 DE FEBRERO  2025'!B30</f>
        <v>CONTRIB. PATR. AL DESARROLLO Y LA SEG. SOCIAL</v>
      </c>
      <c r="C12" s="78">
        <f>'PPTO AL 28 DE FEBRERO  2025'!AD30</f>
        <v>252443904</v>
      </c>
      <c r="D12" s="78">
        <f>'PPTO AL 28 DE FEBRERO  2025'!AE30</f>
        <v>46965858</v>
      </c>
      <c r="E12" s="78">
        <f>'PPTO AL 28 DE FEBRERO  2025'!AF30</f>
        <v>205478046</v>
      </c>
      <c r="F12" s="78">
        <f>'PPTO AL 28 DE FEBRERO  2025'!AI30</f>
        <v>0</v>
      </c>
      <c r="G12" s="366">
        <f t="shared" si="0"/>
        <v>1</v>
      </c>
      <c r="H12" s="377">
        <f t="shared" si="1"/>
        <v>0.18604473015914061</v>
      </c>
      <c r="J12" s="162"/>
    </row>
    <row r="13" spans="1:10" x14ac:dyDescent="0.3">
      <c r="A13" s="154">
        <f>'PPTO AL 28 DE FEBRERO  2025'!A36</f>
        <v>5</v>
      </c>
      <c r="B13" s="155" t="str">
        <f>'PPTO AL 28 DE FEBRERO  2025'!B36</f>
        <v xml:space="preserve">CONTRIB. PATR. FDOS  PENS. Y OTROS FDOS DE CAPITALIZ. </v>
      </c>
      <c r="C13" s="78">
        <f>'PPTO AL 28 DE FEBRERO  2025'!AD36</f>
        <v>396631865</v>
      </c>
      <c r="D13" s="78">
        <f>'PPTO AL 28 DE FEBRERO  2025'!AE36</f>
        <v>62564601.990000002</v>
      </c>
      <c r="E13" s="78">
        <f>'PPTO AL 28 DE FEBRERO  2025'!AF36</f>
        <v>334067263.00999999</v>
      </c>
      <c r="F13" s="78">
        <f>'PPTO AL 28 DE FEBRERO  2025'!AI36</f>
        <v>0</v>
      </c>
      <c r="G13" s="366">
        <f t="shared" si="0"/>
        <v>1</v>
      </c>
      <c r="H13" s="377">
        <f t="shared" si="1"/>
        <v>0.15773972671106493</v>
      </c>
      <c r="J13" s="162"/>
    </row>
    <row r="14" spans="1:10" hidden="1" x14ac:dyDescent="0.3">
      <c r="A14" s="154">
        <f>'PPTO AL 28 DE FEBRERO  2025'!A42</f>
        <v>99</v>
      </c>
      <c r="B14" s="155" t="str">
        <f>'PPTO AL 28 DE FEBRERO  2025'!B42</f>
        <v>REMUNERACIONES DIVERSAS</v>
      </c>
      <c r="C14" s="78">
        <f>'PPTO AL 28 DE FEBRERO  2025'!AD42</f>
        <v>0</v>
      </c>
      <c r="D14" s="78">
        <f>'PPTO AL 28 DE FEBRERO  2025'!AE42</f>
        <v>0</v>
      </c>
      <c r="E14" s="78">
        <f>'PPTO AL 28 DE FEBRERO  2025'!AF42</f>
        <v>0</v>
      </c>
      <c r="F14" s="78">
        <f>'PPTO AL 28 DE FEBRERO  2025'!AI42</f>
        <v>0</v>
      </c>
      <c r="G14" s="361"/>
      <c r="H14" s="380"/>
      <c r="J14" s="162"/>
    </row>
    <row r="15" spans="1:10" x14ac:dyDescent="0.3">
      <c r="A15" s="271">
        <v>1</v>
      </c>
      <c r="B15" s="272" t="s">
        <v>46</v>
      </c>
      <c r="C15" s="273">
        <f>'PPTO AL 28 DE FEBRERO  2025'!AD45</f>
        <v>1307431625</v>
      </c>
      <c r="D15" s="273">
        <f>'PPTO AL 28 DE FEBRERO  2025'!AE45</f>
        <v>20804561.269999996</v>
      </c>
      <c r="E15" s="273">
        <f>'PPTO AL 28 DE FEBRERO  2025'!AF45</f>
        <v>204023184.32000002</v>
      </c>
      <c r="F15" s="273">
        <f>'PPTO AL 28 DE FEBRERO  2025'!AI45</f>
        <v>1082603879.4100001</v>
      </c>
      <c r="G15" s="274">
        <f>(C15-F15)/C15</f>
        <v>0.171961379311136</v>
      </c>
      <c r="H15" s="379">
        <f>D15/C15</f>
        <v>1.5912542478081784E-2</v>
      </c>
    </row>
    <row r="16" spans="1:10" x14ac:dyDescent="0.3">
      <c r="A16" s="154">
        <f>'PPTO AL 28 DE FEBRERO  2025'!A46</f>
        <v>101</v>
      </c>
      <c r="B16" s="155" t="str">
        <f>'PPTO AL 28 DE FEBRERO  2025'!B46</f>
        <v xml:space="preserve">ALQUILERES </v>
      </c>
      <c r="C16" s="78">
        <f>'PPTO AL 28 DE FEBRERO  2025'!AD46</f>
        <v>551109512</v>
      </c>
      <c r="D16" s="78">
        <f>'PPTO AL 28 DE FEBRERO  2025'!AE46</f>
        <v>0</v>
      </c>
      <c r="E16" s="78">
        <f>'PPTO AL 28 DE FEBRERO  2025'!AF46</f>
        <v>137583088.81</v>
      </c>
      <c r="F16" s="78">
        <f>'PPTO AL 28 DE FEBRERO  2025'!AI46</f>
        <v>413526423.19</v>
      </c>
      <c r="G16" s="366">
        <f t="shared" ref="G16:G25" si="2">IFERROR(((C16-F16)/C16),0)</f>
        <v>0.24964745810810829</v>
      </c>
      <c r="H16" s="377">
        <f t="shared" ref="H16:H25" si="3">IFERROR((D16/C16),0)</f>
        <v>0</v>
      </c>
    </row>
    <row r="17" spans="1:9" x14ac:dyDescent="0.3">
      <c r="A17" s="154">
        <f>'PPTO AL 28 DE FEBRERO  2025'!A52</f>
        <v>102</v>
      </c>
      <c r="B17" s="155" t="str">
        <f>'PPTO AL 28 DE FEBRERO  2025'!B52</f>
        <v>SERVICIOS BÁSICOS</v>
      </c>
      <c r="C17" s="78">
        <f>'PPTO AL 28 DE FEBRERO  2025'!AD52</f>
        <v>138000000</v>
      </c>
      <c r="D17" s="78">
        <f>'PPTO AL 28 DE FEBRERO  2025'!AE52</f>
        <v>9615947.0299999993</v>
      </c>
      <c r="E17" s="78">
        <f>'PPTO AL 28 DE FEBRERO  2025'!AF52</f>
        <v>20556537.619999997</v>
      </c>
      <c r="F17" s="78">
        <f>'PPTO AL 28 DE FEBRERO  2025'!AI52</f>
        <v>107827515.35000001</v>
      </c>
      <c r="G17" s="366">
        <f t="shared" si="2"/>
        <v>0.21864119311594196</v>
      </c>
      <c r="H17" s="377">
        <f t="shared" si="3"/>
        <v>6.9680775579710141E-2</v>
      </c>
    </row>
    <row r="18" spans="1:9" x14ac:dyDescent="0.3">
      <c r="A18" s="154">
        <f>'PPTO AL 28 DE FEBRERO  2025'!A58</f>
        <v>103</v>
      </c>
      <c r="B18" s="155" t="str">
        <f>'PPTO AL 28 DE FEBRERO  2025'!B58</f>
        <v>SERVICIOS COMERCIALES Y FINANCIEROS</v>
      </c>
      <c r="C18" s="78">
        <f>'PPTO AL 28 DE FEBRERO  2025'!AD58</f>
        <v>186239500</v>
      </c>
      <c r="D18" s="78">
        <f>'PPTO AL 28 DE FEBRERO  2025'!AE58</f>
        <v>4392979.6399999997</v>
      </c>
      <c r="E18" s="78">
        <f>'PPTO AL 28 DE FEBRERO  2025'!AF58</f>
        <v>10731104.68</v>
      </c>
      <c r="F18" s="78">
        <f>'PPTO AL 28 DE FEBRERO  2025'!AI58</f>
        <v>171115415.68000001</v>
      </c>
      <c r="G18" s="366">
        <f t="shared" si="2"/>
        <v>8.1207715441675862E-2</v>
      </c>
      <c r="H18" s="377">
        <f t="shared" si="3"/>
        <v>2.3587797647652616E-2</v>
      </c>
    </row>
    <row r="19" spans="1:9" x14ac:dyDescent="0.3">
      <c r="A19" s="154">
        <f>'PPTO AL 28 DE FEBRERO  2025'!A66</f>
        <v>104</v>
      </c>
      <c r="B19" s="155" t="str">
        <f>'PPTO AL 28 DE FEBRERO  2025'!B66</f>
        <v>SERVICIOS DE GESTIÓN Y APOYO</v>
      </c>
      <c r="C19" s="78">
        <f>'PPTO AL 28 DE FEBRERO  2025'!AD66</f>
        <v>135331000</v>
      </c>
      <c r="D19" s="78">
        <f>'PPTO AL 28 DE FEBRERO  2025'!AE66</f>
        <v>1101296.3799999999</v>
      </c>
      <c r="E19" s="78">
        <f>'PPTO AL 28 DE FEBRERO  2025'!AF66</f>
        <v>6332537.0599999996</v>
      </c>
      <c r="F19" s="78">
        <f>'PPTO AL 28 DE FEBRERO  2025'!AI66</f>
        <v>127897166.56</v>
      </c>
      <c r="G19" s="366">
        <f t="shared" si="2"/>
        <v>5.4930750825753133E-2</v>
      </c>
      <c r="H19" s="377">
        <f t="shared" si="3"/>
        <v>8.1377982871625853E-3</v>
      </c>
    </row>
    <row r="20" spans="1:9" x14ac:dyDescent="0.3">
      <c r="A20" s="154">
        <f>'PPTO AL 28 DE FEBRERO  2025'!A74</f>
        <v>105</v>
      </c>
      <c r="B20" s="155" t="str">
        <f>'PPTO AL 28 DE FEBRERO  2025'!B74</f>
        <v>GASTOS DE VIAJE Y TRANSPORTE</v>
      </c>
      <c r="C20" s="78">
        <f>'PPTO AL 28 DE FEBRERO  2025'!AD74</f>
        <v>67214905</v>
      </c>
      <c r="D20" s="78">
        <f>'PPTO AL 28 DE FEBRERO  2025'!AE74</f>
        <v>448905</v>
      </c>
      <c r="E20" s="78">
        <f>'PPTO AL 28 DE FEBRERO  2025'!AF74</f>
        <v>16354820</v>
      </c>
      <c r="F20" s="78">
        <f>'PPTO AL 28 DE FEBRERO  2025'!AI74</f>
        <v>50411180</v>
      </c>
      <c r="G20" s="366">
        <f t="shared" si="2"/>
        <v>0.24999998140293436</v>
      </c>
      <c r="H20" s="377">
        <f t="shared" si="3"/>
        <v>6.6786525994494824E-3</v>
      </c>
    </row>
    <row r="21" spans="1:9" x14ac:dyDescent="0.3">
      <c r="A21" s="154" t="s">
        <v>738</v>
      </c>
      <c r="B21" s="155" t="str">
        <f>'PPTO AL 28 DE FEBRERO  2025'!B79</f>
        <v>SEGUROS, REASEGUROS Y OTRAS OBLIGACIONES</v>
      </c>
      <c r="C21" s="78">
        <f>'PPTO AL 28 DE FEBRERO  2025'!AD79</f>
        <v>24586708</v>
      </c>
      <c r="D21" s="78">
        <f>'PPTO AL 28 DE FEBRERO  2025'!AE79</f>
        <v>4372083</v>
      </c>
      <c r="E21" s="78">
        <f>'PPTO AL 28 DE FEBRERO  2025'!AF79</f>
        <v>3500000.02</v>
      </c>
      <c r="F21" s="78">
        <f>'PPTO AL 28 DE FEBRERO  2025'!AI79</f>
        <v>16714624.98</v>
      </c>
      <c r="G21" s="366">
        <f t="shared" si="2"/>
        <v>0.3201763741611931</v>
      </c>
      <c r="H21" s="377">
        <f t="shared" si="3"/>
        <v>0.17782303348622353</v>
      </c>
    </row>
    <row r="22" spans="1:9" x14ac:dyDescent="0.3">
      <c r="A22" s="154">
        <f>'PPTO AL 28 DE FEBRERO  2025'!A83</f>
        <v>107</v>
      </c>
      <c r="B22" s="155" t="str">
        <f>'PPTO AL 28 DE FEBRERO  2025'!B83</f>
        <v>CAPACITACIÓN Y PROTOCOLO</v>
      </c>
      <c r="C22" s="78">
        <f>'PPTO AL 28 DE FEBRERO  2025'!AD83</f>
        <v>127200000</v>
      </c>
      <c r="D22" s="78">
        <f>'PPTO AL 28 DE FEBRERO  2025'!AE83</f>
        <v>0</v>
      </c>
      <c r="E22" s="78">
        <f>'PPTO AL 28 DE FEBRERO  2025'!AF83</f>
        <v>0</v>
      </c>
      <c r="F22" s="78">
        <f>'PPTO AL 28 DE FEBRERO  2025'!AI83</f>
        <v>127200000</v>
      </c>
      <c r="G22" s="366">
        <f t="shared" si="2"/>
        <v>0</v>
      </c>
      <c r="H22" s="377">
        <f t="shared" si="3"/>
        <v>0</v>
      </c>
    </row>
    <row r="23" spans="1:9" x14ac:dyDescent="0.3">
      <c r="A23" s="154">
        <f>'PPTO AL 28 DE FEBRERO  2025'!A87</f>
        <v>108</v>
      </c>
      <c r="B23" s="155" t="str">
        <f>'PPTO AL 28 DE FEBRERO  2025'!B87</f>
        <v>MANT. Y REP.</v>
      </c>
      <c r="C23" s="78">
        <f>'PPTO AL 28 DE FEBRERO  2025'!AD87</f>
        <v>77150000</v>
      </c>
      <c r="D23" s="78">
        <f>'PPTO AL 28 DE FEBRERO  2025'!AE87</f>
        <v>873350.22</v>
      </c>
      <c r="E23" s="78">
        <f>'PPTO AL 28 DE FEBRERO  2025'!AF87</f>
        <v>8965096.129999999</v>
      </c>
      <c r="F23" s="78">
        <f>'PPTO AL 28 DE FEBRERO  2025'!AI87</f>
        <v>67311553.649999991</v>
      </c>
      <c r="G23" s="366">
        <f t="shared" si="2"/>
        <v>0.12752360790667541</v>
      </c>
      <c r="H23" s="377">
        <f t="shared" si="3"/>
        <v>1.1320158392741413E-2</v>
      </c>
    </row>
    <row r="24" spans="1:9" hidden="1" x14ac:dyDescent="0.3">
      <c r="A24" s="154">
        <f>'PPTO AL 28 DE FEBRERO  2025'!A97</f>
        <v>109</v>
      </c>
      <c r="B24" s="155" t="str">
        <f>'PPTO AL 28 DE FEBRERO  2025'!B97</f>
        <v>IMPUESTOS</v>
      </c>
      <c r="C24" s="78">
        <f>'PPTO AL 28 DE FEBRERO  2025'!AD97</f>
        <v>0</v>
      </c>
      <c r="D24" s="78">
        <f>'PPTO AL 28 DE FEBRERO  2025'!AE97</f>
        <v>0</v>
      </c>
      <c r="E24" s="78">
        <f>'PPTO AL 28 DE FEBRERO  2025'!AF97</f>
        <v>0</v>
      </c>
      <c r="F24" s="78">
        <f>'PPTO AL 28 DE FEBRERO  2025'!AI97</f>
        <v>0</v>
      </c>
      <c r="G24" s="366">
        <f t="shared" si="2"/>
        <v>0</v>
      </c>
      <c r="H24" s="377">
        <f t="shared" si="3"/>
        <v>0</v>
      </c>
    </row>
    <row r="25" spans="1:9" x14ac:dyDescent="0.3">
      <c r="A25" s="154">
        <f>'PPTO AL 28 DE FEBRERO  2025'!A102</f>
        <v>199</v>
      </c>
      <c r="B25" s="155" t="str">
        <f>'PPTO AL 28 DE FEBRERO  2025'!B102</f>
        <v>SERVICIOS DIVERSOS</v>
      </c>
      <c r="C25" s="78">
        <f>'PPTO AL 28 DE FEBRERO  2025'!AD102</f>
        <v>600000</v>
      </c>
      <c r="D25" s="78">
        <f>'PPTO AL 28 DE FEBRERO  2025'!AE102</f>
        <v>0</v>
      </c>
      <c r="E25" s="78">
        <f>'PPTO AL 28 DE FEBRERO  2025'!AF102</f>
        <v>0</v>
      </c>
      <c r="F25" s="78">
        <f>'PPTO AL 28 DE FEBRERO  2025'!AI102</f>
        <v>600000</v>
      </c>
      <c r="G25" s="366">
        <f t="shared" si="2"/>
        <v>0</v>
      </c>
      <c r="H25" s="377">
        <f t="shared" si="3"/>
        <v>0</v>
      </c>
    </row>
    <row r="26" spans="1:9" x14ac:dyDescent="0.3">
      <c r="A26" s="271">
        <v>2</v>
      </c>
      <c r="B26" s="272" t="s">
        <v>109</v>
      </c>
      <c r="C26" s="273">
        <f>'PPTO AL 28 DE FEBRERO  2025'!AD109</f>
        <v>89137033</v>
      </c>
      <c r="D26" s="273">
        <f>'PPTO AL 28 DE FEBRERO  2025'!AE109</f>
        <v>240039</v>
      </c>
      <c r="E26" s="273">
        <f>'PPTO AL 28 DE FEBRERO  2025'!AF109</f>
        <v>3825196.76</v>
      </c>
      <c r="F26" s="273">
        <f>'PPTO AL 28 DE FEBRERO  2025'!AI109</f>
        <v>85071797.24000001</v>
      </c>
      <c r="G26" s="274">
        <f>(C26-F26)/C26</f>
        <v>4.5606585985423033E-2</v>
      </c>
      <c r="H26" s="379">
        <f>D26/C26</f>
        <v>2.6929211341373679E-3</v>
      </c>
    </row>
    <row r="27" spans="1:9" x14ac:dyDescent="0.3">
      <c r="A27" s="154">
        <f>'PPTO AL 28 DE FEBRERO  2025'!A110</f>
        <v>201</v>
      </c>
      <c r="B27" s="155" t="str">
        <f>'PPTO AL 28 DE FEBRERO  2025'!B110</f>
        <v>PRODUCTOS QUÍMICOS Y CONEXOS</v>
      </c>
      <c r="C27" s="78">
        <f>'PPTO AL 28 DE FEBRERO  2025'!AD110</f>
        <v>8543736</v>
      </c>
      <c r="D27" s="78">
        <f>'PPTO AL 28 DE FEBRERO  2025'!AE110</f>
        <v>240039</v>
      </c>
      <c r="E27" s="78">
        <f>'PPTO AL 28 DE FEBRERO  2025'!AF110</f>
        <v>1443729</v>
      </c>
      <c r="F27" s="78">
        <f>'PPTO AL 28 DE FEBRERO  2025'!AI110</f>
        <v>6859968</v>
      </c>
      <c r="G27" s="366">
        <f t="shared" ref="G27:G32" si="4">IFERROR(((C27-F27)/C27),0)</f>
        <v>0.19707631415577448</v>
      </c>
      <c r="H27" s="377">
        <f t="shared" ref="H27:H32" si="5">IFERROR((D27/C27),0)</f>
        <v>2.8095320361022393E-2</v>
      </c>
      <c r="I27" t="s">
        <v>0</v>
      </c>
    </row>
    <row r="28" spans="1:9" hidden="1" x14ac:dyDescent="0.3">
      <c r="A28" s="154">
        <f>'PPTO AL 28 DE FEBRERO  2025'!A116</f>
        <v>202</v>
      </c>
      <c r="B28" s="155" t="str">
        <f>'PPTO AL 28 DE FEBRERO  2025'!B116</f>
        <v xml:space="preserve">ALIMENTOS Y PRODUCTOS AGROPECUARIOS </v>
      </c>
      <c r="C28" s="78">
        <f>'PPTO AL 28 DE FEBRERO  2025'!AD116</f>
        <v>0</v>
      </c>
      <c r="D28" s="78">
        <f>'PPTO AL 28 DE FEBRERO  2025'!AE116</f>
        <v>0</v>
      </c>
      <c r="E28" s="78">
        <f>'PPTO AL 28 DE FEBRERO  2025'!AF116</f>
        <v>0</v>
      </c>
      <c r="F28" s="78">
        <f>'PPTO AL 28 DE FEBRERO  2025'!AI116</f>
        <v>0</v>
      </c>
      <c r="G28" s="366">
        <f t="shared" si="4"/>
        <v>0</v>
      </c>
      <c r="H28" s="377">
        <f t="shared" si="5"/>
        <v>0</v>
      </c>
      <c r="I28" t="s">
        <v>0</v>
      </c>
    </row>
    <row r="29" spans="1:9" x14ac:dyDescent="0.3">
      <c r="A29" s="154">
        <f>'PPTO AL 28 DE FEBRERO  2025'!A121</f>
        <v>203</v>
      </c>
      <c r="B29" s="155" t="str">
        <f>'PPTO AL 28 DE FEBRERO  2025'!B121</f>
        <v>MATERIALES Y PROD. DE USO EN LA CONSTR. Y MANT.</v>
      </c>
      <c r="C29" s="78">
        <f>'PPTO AL 28 DE FEBRERO  2025'!AD121</f>
        <v>21833297</v>
      </c>
      <c r="D29" s="78">
        <f>'PPTO AL 28 DE FEBRERO  2025'!AE121</f>
        <v>0</v>
      </c>
      <c r="E29" s="78">
        <f>'PPTO AL 28 DE FEBRERO  2025'!AF121</f>
        <v>1332631.05</v>
      </c>
      <c r="F29" s="78">
        <f>'PPTO AL 28 DE FEBRERO  2025'!AI121</f>
        <v>20500665.949999999</v>
      </c>
      <c r="G29" s="366">
        <f t="shared" si="4"/>
        <v>6.1036638213642254E-2</v>
      </c>
      <c r="H29" s="377">
        <f t="shared" si="5"/>
        <v>0</v>
      </c>
    </row>
    <row r="30" spans="1:9" x14ac:dyDescent="0.3">
      <c r="A30" s="154">
        <f>'PPTO AL 28 DE FEBRERO  2025'!A129</f>
        <v>204</v>
      </c>
      <c r="B30" s="155" t="str">
        <f>'PPTO AL 28 DE FEBRERO  2025'!B129</f>
        <v>HERRAMIENTAS, REPUESTOS Y ACCESORIOS</v>
      </c>
      <c r="C30" s="78">
        <f>'PPTO AL 28 DE FEBRERO  2025'!AD129</f>
        <v>10000000</v>
      </c>
      <c r="D30" s="78">
        <f>'PPTO AL 28 DE FEBRERO  2025'!AE129</f>
        <v>0</v>
      </c>
      <c r="E30" s="78">
        <f>'PPTO AL 28 DE FEBRERO  2025'!AF129</f>
        <v>0</v>
      </c>
      <c r="F30" s="78">
        <f>'PPTO AL 28 DE FEBRERO  2025'!AI129</f>
        <v>10000000</v>
      </c>
      <c r="G30" s="366">
        <f t="shared" si="4"/>
        <v>0</v>
      </c>
      <c r="H30" s="377">
        <f t="shared" si="5"/>
        <v>0</v>
      </c>
    </row>
    <row r="31" spans="1:9" hidden="1" x14ac:dyDescent="0.3">
      <c r="A31" s="154">
        <f>'PPTO AL 28 DE FEBRERO  2025'!A132</f>
        <v>205</v>
      </c>
      <c r="B31" s="155" t="str">
        <f>'PPTO AL 28 DE FEBRERO  2025'!B132</f>
        <v>BIENES PARA LA PRODUCCIÓN Y COMERCIALIZACIÓN</v>
      </c>
      <c r="C31" s="78">
        <f>'PPTO AL 28 DE FEBRERO  2025'!AD132</f>
        <v>0</v>
      </c>
      <c r="D31" s="78">
        <f>'PPTO AL 28 DE FEBRERO  2025'!AE132</f>
        <v>0</v>
      </c>
      <c r="E31" s="78">
        <f>'PPTO AL 28 DE FEBRERO  2025'!AF132</f>
        <v>0</v>
      </c>
      <c r="F31" s="78">
        <f>'PPTO AL 28 DE FEBRERO  2025'!AI132</f>
        <v>0</v>
      </c>
      <c r="G31" s="366">
        <f t="shared" si="4"/>
        <v>0</v>
      </c>
      <c r="H31" s="377">
        <f t="shared" si="5"/>
        <v>0</v>
      </c>
    </row>
    <row r="32" spans="1:9" x14ac:dyDescent="0.3">
      <c r="A32" s="154">
        <f>'PPTO AL 28 DE FEBRERO  2025'!A137</f>
        <v>299</v>
      </c>
      <c r="B32" s="155" t="str">
        <f>'PPTO AL 28 DE FEBRERO  2025'!B137</f>
        <v>ÚTILES, MATERIALES Y SUMINISTROS DIVERSOS</v>
      </c>
      <c r="C32" s="78">
        <f>'PPTO AL 28 DE FEBRERO  2025'!AD137</f>
        <v>48760000</v>
      </c>
      <c r="D32" s="78">
        <f>'PPTO AL 28 DE FEBRERO  2025'!AE137</f>
        <v>0</v>
      </c>
      <c r="E32" s="78">
        <f>'PPTO AL 28 DE FEBRERO  2025'!AF137</f>
        <v>1048836.71</v>
      </c>
      <c r="F32" s="78">
        <f>'PPTO AL 28 DE FEBRERO  2025'!AI137</f>
        <v>47711163.289999999</v>
      </c>
      <c r="G32" s="366">
        <f t="shared" si="4"/>
        <v>2.1510186833470075E-2</v>
      </c>
      <c r="H32" s="377">
        <f t="shared" si="5"/>
        <v>0</v>
      </c>
    </row>
    <row r="33" spans="1:8" hidden="1" x14ac:dyDescent="0.3">
      <c r="A33" s="275">
        <v>3</v>
      </c>
      <c r="B33" s="276" t="s">
        <v>145</v>
      </c>
      <c r="C33" s="277">
        <f>'PPTO AL 28 DE FEBRERO  2025'!AD146</f>
        <v>0</v>
      </c>
      <c r="D33" s="277">
        <f>'PPTO AL 28 DE FEBRERO  2025'!AE146</f>
        <v>0</v>
      </c>
      <c r="E33" s="277">
        <f>'PPTO AL 28 DE FEBRERO  2025'!AF146</f>
        <v>0</v>
      </c>
      <c r="F33" s="277">
        <f>'PPTO AL 28 DE FEBRERO  2025'!AI146</f>
        <v>0</v>
      </c>
      <c r="G33" s="297">
        <v>0</v>
      </c>
      <c r="H33" s="381">
        <v>0</v>
      </c>
    </row>
    <row r="34" spans="1:8" hidden="1" x14ac:dyDescent="0.3">
      <c r="A34" s="275">
        <v>4</v>
      </c>
      <c r="B34" s="276" t="s">
        <v>169</v>
      </c>
      <c r="C34" s="277">
        <f>'PPTO AL 28 DE FEBRERO  2025'!AD170</f>
        <v>0</v>
      </c>
      <c r="D34" s="277">
        <f>'PPTO AL 28 DE FEBRERO  2025'!AE170</f>
        <v>0</v>
      </c>
      <c r="E34" s="277">
        <f>'PPTO AL 28 DE FEBRERO  2025'!AF170</f>
        <v>0</v>
      </c>
      <c r="F34" s="277">
        <f>'PPTO AL 28 DE FEBRERO  2025'!AI170</f>
        <v>0</v>
      </c>
      <c r="G34" s="297">
        <v>0</v>
      </c>
      <c r="H34" s="381">
        <v>0</v>
      </c>
    </row>
    <row r="35" spans="1:8" x14ac:dyDescent="0.3">
      <c r="A35" s="271">
        <v>5</v>
      </c>
      <c r="B35" s="271" t="s">
        <v>191</v>
      </c>
      <c r="C35" s="278">
        <f>'PPTO AL 28 DE FEBRERO  2025'!AD192</f>
        <v>994184890</v>
      </c>
      <c r="D35" s="278">
        <f>'PPTO AL 28 DE FEBRERO  2025'!AE192</f>
        <v>0</v>
      </c>
      <c r="E35" s="278">
        <f>'PPTO AL 28 DE FEBRERO  2025'!AF192</f>
        <v>426598297.81999999</v>
      </c>
      <c r="F35" s="278">
        <f>'PPTO AL 28 DE FEBRERO  2025'!AI192</f>
        <v>567586592.18000007</v>
      </c>
      <c r="G35" s="274">
        <f>(C35-F35)/C35</f>
        <v>0.42909352386154243</v>
      </c>
      <c r="H35" s="379">
        <f>D35/C35</f>
        <v>0</v>
      </c>
    </row>
    <row r="36" spans="1:8" hidden="1" x14ac:dyDescent="0.3">
      <c r="A36" s="156" t="str">
        <f>'PPTO AL 28 DE FEBRERO  2025'!A194</f>
        <v>E-50101</v>
      </c>
      <c r="B36" s="155" t="str">
        <f>'PPTO AL 28 DE FEBRERO  2025'!B194</f>
        <v>Maquinaria y equipo para la producción</v>
      </c>
      <c r="C36" s="78">
        <f>'PPTO AL 28 DE FEBRERO  2025'!AD194</f>
        <v>70000000</v>
      </c>
      <c r="D36" s="78">
        <f>'PPTO AL 28 DE FEBRERO  2025'!AE194</f>
        <v>0</v>
      </c>
      <c r="E36" s="78">
        <f>'PPTO AL 28 DE FEBRERO  2025'!AF194</f>
        <v>0</v>
      </c>
      <c r="F36" s="78">
        <f>'PPTO AL 28 DE FEBRERO  2025'!AI194</f>
        <v>70000000</v>
      </c>
      <c r="G36" s="361">
        <f>'PPTO AL 28 DE FEBRERO  2025'!AJ194</f>
        <v>0</v>
      </c>
      <c r="H36" s="380">
        <f>'PPTO AL 28 DE FEBRERO  2025'!AL194</f>
        <v>0</v>
      </c>
    </row>
    <row r="37" spans="1:8" hidden="1" x14ac:dyDescent="0.3">
      <c r="A37" s="156" t="str">
        <f>'PPTO AL 28 DE FEBRERO  2025'!A195</f>
        <v>E-50102</v>
      </c>
      <c r="B37" s="155" t="str">
        <f>'PPTO AL 28 DE FEBRERO  2025'!B195</f>
        <v>Equipo de transporte</v>
      </c>
      <c r="C37" s="78">
        <f>'PPTO AL 28 DE FEBRERO  2025'!AD195</f>
        <v>0</v>
      </c>
      <c r="D37" s="78">
        <f>'PPTO AL 28 DE FEBRERO  2025'!AE195</f>
        <v>0</v>
      </c>
      <c r="E37" s="78">
        <f>'PPTO AL 28 DE FEBRERO  2025'!AF195</f>
        <v>0</v>
      </c>
      <c r="F37" s="78">
        <f>'PPTO AL 28 DE FEBRERO  2025'!AI195</f>
        <v>0</v>
      </c>
      <c r="G37" s="361">
        <f>'PPTO AL 28 DE FEBRERO  2025'!AJ195</f>
        <v>0</v>
      </c>
      <c r="H37" s="380">
        <f>'PPTO AL 28 DE FEBRERO  2025'!AL195</f>
        <v>0</v>
      </c>
    </row>
    <row r="38" spans="1:8" x14ac:dyDescent="0.3">
      <c r="A38" s="156" t="str">
        <f>'PPTO AL 28 DE FEBRERO  2025'!A196</f>
        <v>E-50103</v>
      </c>
      <c r="B38" s="155" t="str">
        <f>'PPTO AL 28 DE FEBRERO  2025'!B196</f>
        <v>Equipo de comunicación</v>
      </c>
      <c r="C38" s="78">
        <f>'PPTO AL 28 DE FEBRERO  2025'!AD196</f>
        <v>157266443</v>
      </c>
      <c r="D38" s="78">
        <f>'PPTO AL 28 DE FEBRERO  2025'!AE196</f>
        <v>0</v>
      </c>
      <c r="E38" s="78">
        <f>'PPTO AL 28 DE FEBRERO  2025'!AF196</f>
        <v>0</v>
      </c>
      <c r="F38" s="78">
        <f>'PPTO AL 28 DE FEBRERO  2025'!AI196</f>
        <v>157266443</v>
      </c>
      <c r="G38" s="366">
        <f t="shared" ref="G38:G44" si="6">IFERROR(((C38-F38)/C38),0)</f>
        <v>0</v>
      </c>
      <c r="H38" s="377">
        <f t="shared" ref="H38:H44" si="7">IFERROR((D38/C38),0)</f>
        <v>0</v>
      </c>
    </row>
    <row r="39" spans="1:8" x14ac:dyDescent="0.3">
      <c r="A39" s="156" t="str">
        <f>'PPTO AL 28 DE FEBRERO  2025'!A197</f>
        <v>E-50104</v>
      </c>
      <c r="B39" s="155" t="str">
        <f>'PPTO AL 28 DE FEBRERO  2025'!B197</f>
        <v>Equipo y mobiliario de oficina</v>
      </c>
      <c r="C39" s="78">
        <f>'PPTO AL 28 DE FEBRERO  2025'!AD197</f>
        <v>12650000</v>
      </c>
      <c r="D39" s="78">
        <f>'PPTO AL 28 DE FEBRERO  2025'!AE197</f>
        <v>0</v>
      </c>
      <c r="E39" s="78">
        <f>'PPTO AL 28 DE FEBRERO  2025'!AF197</f>
        <v>0</v>
      </c>
      <c r="F39" s="78">
        <f>'PPTO AL 28 DE FEBRERO  2025'!AI197</f>
        <v>12650000</v>
      </c>
      <c r="G39" s="366">
        <f t="shared" si="6"/>
        <v>0</v>
      </c>
      <c r="H39" s="377">
        <f t="shared" si="7"/>
        <v>0</v>
      </c>
    </row>
    <row r="40" spans="1:8" x14ac:dyDescent="0.3">
      <c r="A40" s="156" t="str">
        <f>'PPTO AL 28 DE FEBRERO  2025'!A198</f>
        <v>E-50105</v>
      </c>
      <c r="B40" s="155" t="str">
        <f>'PPTO AL 28 DE FEBRERO  2025'!B198</f>
        <v>Equipo y programas de  cómputo</v>
      </c>
      <c r="C40" s="78">
        <f>'PPTO AL 28 DE FEBRERO  2025'!AD198</f>
        <v>623968447</v>
      </c>
      <c r="D40" s="78">
        <f>'PPTO AL 28 DE FEBRERO  2025'!AE198</f>
        <v>0</v>
      </c>
      <c r="E40" s="78">
        <f>'PPTO AL 28 DE FEBRERO  2025'!AF198</f>
        <v>401531630.81999999</v>
      </c>
      <c r="F40" s="78">
        <f>'PPTO AL 28 DE FEBRERO  2025'!AI198</f>
        <v>222436816.18000001</v>
      </c>
      <c r="G40" s="366">
        <f t="shared" si="6"/>
        <v>0.64351271727046155</v>
      </c>
      <c r="H40" s="377">
        <f t="shared" si="7"/>
        <v>0</v>
      </c>
    </row>
    <row r="41" spans="1:8" hidden="1" x14ac:dyDescent="0.3">
      <c r="A41" s="156" t="str">
        <f>'PPTO AL 28 DE FEBRERO  2025'!A199</f>
        <v>E-50106</v>
      </c>
      <c r="B41" s="155" t="str">
        <f>'PPTO AL 28 DE FEBRERO  2025'!B199</f>
        <v>Equipo sanitario, de laboratorio e investigación</v>
      </c>
      <c r="C41" s="78">
        <f>'PPTO AL 28 DE FEBRERO  2025'!AD199</f>
        <v>0</v>
      </c>
      <c r="D41" s="78">
        <f>'PPTO AL 28 DE FEBRERO  2025'!AE199</f>
        <v>0</v>
      </c>
      <c r="E41" s="78">
        <f>'PPTO AL 28 DE FEBRERO  2025'!AF199</f>
        <v>0</v>
      </c>
      <c r="F41" s="78">
        <f>'PPTO AL 28 DE FEBRERO  2025'!AI199</f>
        <v>0</v>
      </c>
      <c r="G41" s="366">
        <f t="shared" si="6"/>
        <v>0</v>
      </c>
      <c r="H41" s="377">
        <f t="shared" si="7"/>
        <v>0</v>
      </c>
    </row>
    <row r="42" spans="1:8" hidden="1" x14ac:dyDescent="0.3">
      <c r="A42" s="156" t="str">
        <f>'PPTO AL 28 DE FEBRERO  2025'!A200</f>
        <v>E-50107</v>
      </c>
      <c r="B42" s="155" t="str">
        <f>'PPTO AL 28 DE FEBRERO  2025'!B200</f>
        <v>Equipo y mobiliario educacional, deportivo y recreativo</v>
      </c>
      <c r="C42" s="78">
        <f>'PPTO AL 28 DE FEBRERO  2025'!AD200</f>
        <v>0</v>
      </c>
      <c r="D42" s="78">
        <f>'PPTO AL 28 DE FEBRERO  2025'!AE200</f>
        <v>0</v>
      </c>
      <c r="E42" s="78">
        <f>'PPTO AL 28 DE FEBRERO  2025'!AF200</f>
        <v>0</v>
      </c>
      <c r="F42" s="78">
        <f>'PPTO AL 28 DE FEBRERO  2025'!AI200</f>
        <v>0</v>
      </c>
      <c r="G42" s="366">
        <f t="shared" si="6"/>
        <v>0</v>
      </c>
      <c r="H42" s="377">
        <f t="shared" si="7"/>
        <v>0</v>
      </c>
    </row>
    <row r="43" spans="1:8" x14ac:dyDescent="0.3">
      <c r="A43" s="156" t="str">
        <f>'PPTO AL 28 DE FEBRERO  2025'!A201</f>
        <v>E-50199</v>
      </c>
      <c r="B43" s="155" t="str">
        <f>'PPTO AL 28 DE FEBRERO  2025'!B201</f>
        <v>Maquinaria, equipo y mobiliario diverso</v>
      </c>
      <c r="C43" s="78">
        <f>'PPTO AL 28 DE FEBRERO  2025'!AD201</f>
        <v>51000000</v>
      </c>
      <c r="D43" s="78">
        <f>'PPTO AL 28 DE FEBRERO  2025'!AE201</f>
        <v>0</v>
      </c>
      <c r="E43" s="78">
        <f>'PPTO AL 28 DE FEBRERO  2025'!AF201</f>
        <v>0</v>
      </c>
      <c r="F43" s="78">
        <f>'PPTO AL 28 DE FEBRERO  2025'!AI201</f>
        <v>51000000</v>
      </c>
      <c r="G43" s="366">
        <f t="shared" si="6"/>
        <v>0</v>
      </c>
      <c r="H43" s="377">
        <f t="shared" si="7"/>
        <v>0</v>
      </c>
    </row>
    <row r="44" spans="1:8" x14ac:dyDescent="0.3">
      <c r="A44" s="156" t="str">
        <f>'PPTO AL 28 DE FEBRERO  2025'!A219</f>
        <v>E-59903</v>
      </c>
      <c r="B44" s="155" t="str">
        <f>'PPTO AL 28 DE FEBRERO  2025'!B219</f>
        <v>Bienes intangibles</v>
      </c>
      <c r="C44" s="78">
        <f>+'PPTO AL 28 DE FEBRERO  2025'!AD219</f>
        <v>79300000</v>
      </c>
      <c r="D44" s="78">
        <f>+'PPTO AL 28 DE FEBRERO  2025'!AE219</f>
        <v>0</v>
      </c>
      <c r="E44" s="78">
        <f>'PPTO AL 28 DE FEBRERO  2025'!AF219</f>
        <v>25066667</v>
      </c>
      <c r="F44" s="78">
        <f>'PPTO AL 28 DE FEBRERO  2025'!AI219</f>
        <v>54233333</v>
      </c>
      <c r="G44" s="366">
        <f t="shared" si="6"/>
        <v>0.31609920554854981</v>
      </c>
      <c r="H44" s="377">
        <f t="shared" si="7"/>
        <v>0</v>
      </c>
    </row>
    <row r="45" spans="1:8" x14ac:dyDescent="0.3">
      <c r="A45" s="271">
        <v>6</v>
      </c>
      <c r="B45" s="272" t="s">
        <v>219</v>
      </c>
      <c r="C45" s="273">
        <f>'PPTO AL 28 DE FEBRERO  2025'!AD221</f>
        <v>2047486618</v>
      </c>
      <c r="D45" s="273">
        <f>'PPTO AL 28 DE FEBRERO  2025'!AE221</f>
        <v>356987552.59000003</v>
      </c>
      <c r="E45" s="273">
        <f>'PPTO AL 28 DE FEBRERO  2025'!AF221</f>
        <v>187086695.60999998</v>
      </c>
      <c r="F45" s="273">
        <f>'PPTO AL 28 DE FEBRERO  2025'!AI221</f>
        <v>1503412369.8</v>
      </c>
      <c r="G45" s="274">
        <f>(C45-F45)/C45</f>
        <v>0.26572786528463654</v>
      </c>
      <c r="H45" s="379">
        <f>D45/C45</f>
        <v>0.17435403457664994</v>
      </c>
    </row>
    <row r="46" spans="1:8" ht="16.95" customHeight="1" x14ac:dyDescent="0.3">
      <c r="A46" s="336">
        <f>'PPTO AL 28 DE FEBRERO  2025'!A222</f>
        <v>601</v>
      </c>
      <c r="B46" s="279" t="str">
        <f>'PPTO AL 28 DE FEBRERO  2025'!B222</f>
        <v>TRANSF. CORRIENTES AL SECTOR PÚBLICO</v>
      </c>
      <c r="C46" s="78">
        <f>'PPTO AL 28 DE FEBRERO  2025'!AD222</f>
        <v>1813044257</v>
      </c>
      <c r="D46" s="78">
        <f>'PPTO AL 28 DE FEBRERO  2025'!AE222</f>
        <v>306516515.39000005</v>
      </c>
      <c r="E46" s="78">
        <f>'PPTO AL 28 DE FEBRERO  2025'!AF222</f>
        <v>182086695.60999998</v>
      </c>
      <c r="F46" s="78">
        <f>'PPTO AL 28 DE FEBRERO  2025'!AI222</f>
        <v>1324441046</v>
      </c>
      <c r="G46" s="366">
        <f t="shared" ref="G46:G52" si="8">IFERROR(((C46-F46)/C46),0)</f>
        <v>0.26949326201693485</v>
      </c>
      <c r="H46" s="377">
        <f t="shared" ref="H46:H52" si="9">IFERROR((D46/C46),0)</f>
        <v>0.1690617943861919</v>
      </c>
    </row>
    <row r="47" spans="1:8" hidden="1" x14ac:dyDescent="0.3">
      <c r="A47" s="336">
        <f>'PPTO AL 28 DE FEBRERO  2025'!A232</f>
        <v>602</v>
      </c>
      <c r="B47" s="279" t="str">
        <f>'PPTO AL 28 DE FEBRERO  2025'!B232</f>
        <v>TRANSF. CORRIENTES A PERSONAS</v>
      </c>
      <c r="C47" s="78">
        <f>'PPTO AL 28 DE FEBRERO  2025'!AD232</f>
        <v>0</v>
      </c>
      <c r="D47" s="78">
        <f>'PPTO AL 28 DE FEBRERO  2025'!AE232</f>
        <v>0</v>
      </c>
      <c r="E47" s="78">
        <f>'PPTO AL 28 DE FEBRERO  2025'!AF232</f>
        <v>0</v>
      </c>
      <c r="F47" s="78">
        <f>'PPTO AL 28 DE FEBRERO  2025'!AI232</f>
        <v>0</v>
      </c>
      <c r="G47" s="366">
        <f t="shared" si="8"/>
        <v>0</v>
      </c>
      <c r="H47" s="377">
        <f t="shared" si="9"/>
        <v>0</v>
      </c>
    </row>
    <row r="48" spans="1:8" x14ac:dyDescent="0.3">
      <c r="A48" s="336">
        <f>'PPTO AL 28 DE FEBRERO  2025'!A237</f>
        <v>603</v>
      </c>
      <c r="B48" s="279" t="str">
        <f>'PPTO AL 28 DE FEBRERO  2025'!B237</f>
        <v xml:space="preserve">PRESTACIONES </v>
      </c>
      <c r="C48" s="78">
        <f>'PPTO AL 28 DE FEBRERO  2025'!AD237</f>
        <v>33800000</v>
      </c>
      <c r="D48" s="78">
        <f>'PPTO AL 28 DE FEBRERO  2025'!AE237</f>
        <v>352930</v>
      </c>
      <c r="E48" s="78">
        <f>'PPTO AL 28 DE FEBRERO  2025'!AF237</f>
        <v>5000000</v>
      </c>
      <c r="F48" s="78">
        <f>'PPTO AL 28 DE FEBRERO  2025'!AI237</f>
        <v>28447070</v>
      </c>
      <c r="G48" s="366">
        <f t="shared" si="8"/>
        <v>0.15837071005917161</v>
      </c>
      <c r="H48" s="377">
        <f t="shared" si="9"/>
        <v>1.044171597633136E-2</v>
      </c>
    </row>
    <row r="49" spans="1:10" ht="21.6" hidden="1" x14ac:dyDescent="0.3">
      <c r="A49" s="336">
        <f>'PPTO AL 28 DE FEBRERO  2025'!A244</f>
        <v>604</v>
      </c>
      <c r="B49" s="279" t="str">
        <f>'PPTO AL 28 DE FEBRERO  2025'!B244</f>
        <v>TRANSFERENCIAS CORRIENTES A ENTIDADES PRIVADAS SIN FINES DE LUCRO</v>
      </c>
      <c r="C49" s="78">
        <f>'PPTO AL 28 DE FEBRERO  2025'!C244</f>
        <v>0</v>
      </c>
      <c r="D49" s="78">
        <f>'PPTO AL 28 DE FEBRERO  2025'!D244</f>
        <v>0</v>
      </c>
      <c r="E49" s="78">
        <f>'PPTO AL 28 DE FEBRERO  2025'!E244</f>
        <v>0</v>
      </c>
      <c r="F49" s="78">
        <f>'PPTO AL 28 DE FEBRERO  2025'!F244</f>
        <v>0</v>
      </c>
      <c r="G49" s="366">
        <f t="shared" si="8"/>
        <v>0</v>
      </c>
      <c r="H49" s="377">
        <f t="shared" si="9"/>
        <v>0</v>
      </c>
    </row>
    <row r="50" spans="1:10" ht="21.6" hidden="1" x14ac:dyDescent="0.3">
      <c r="A50" s="336">
        <f>'PPTO AL 28 DE FEBRERO  2025'!A249</f>
        <v>605</v>
      </c>
      <c r="B50" s="279" t="str">
        <f>'PPTO AL 28 DE FEBRERO  2025'!B249</f>
        <v>TRANSFERENCIAS CORRIENTES A EMPRESAS PRIVADAS</v>
      </c>
      <c r="C50" s="78">
        <f>'PPTO AL 28 DE FEBRERO  2025'!AD249</f>
        <v>0</v>
      </c>
      <c r="D50" s="78">
        <f>'PPTO AL 28 DE FEBRERO  2025'!AE249</f>
        <v>0</v>
      </c>
      <c r="E50" s="78">
        <f>'PPTO AL 28 DE FEBRERO  2025'!AF249</f>
        <v>0</v>
      </c>
      <c r="F50" s="78">
        <f>'PPTO AL 28 DE FEBRERO  2025'!AI249</f>
        <v>0</v>
      </c>
      <c r="G50" s="366">
        <f t="shared" si="8"/>
        <v>0</v>
      </c>
      <c r="H50" s="377">
        <f t="shared" si="9"/>
        <v>0</v>
      </c>
    </row>
    <row r="51" spans="1:10" ht="26.25" hidden="1" customHeight="1" x14ac:dyDescent="0.3">
      <c r="A51" s="336">
        <f>'PPTO AL 28 DE FEBRERO  2025'!A251</f>
        <v>606</v>
      </c>
      <c r="B51" s="279" t="str">
        <f>'PPTO AL 28 DE FEBRERO  2025'!B251</f>
        <v>OTRAS TRANSF. CORRIENTES AL SECTOR PRIVADO</v>
      </c>
      <c r="C51" s="78">
        <f>'PPTO AL 28 DE FEBRERO  2025'!AD251</f>
        <v>3000000</v>
      </c>
      <c r="D51" s="78">
        <f>'PPTO AL 28 DE FEBRERO  2025'!AE251</f>
        <v>118107.2</v>
      </c>
      <c r="E51" s="78">
        <f>'PPTO AL 28 DE FEBRERO  2025'!AF251</f>
        <v>0</v>
      </c>
      <c r="F51" s="78">
        <f>'PPTO AL 28 DE FEBRERO  2025'!AI251</f>
        <v>2881892.8</v>
      </c>
      <c r="G51" s="366">
        <f t="shared" si="8"/>
        <v>3.936906666666673E-2</v>
      </c>
      <c r="H51" s="377">
        <f t="shared" si="9"/>
        <v>3.9369066666666667E-2</v>
      </c>
    </row>
    <row r="52" spans="1:10" ht="25.2" customHeight="1" x14ac:dyDescent="0.3">
      <c r="A52" s="336">
        <f>'PPTO AL 28 DE FEBRERO  2025'!A254</f>
        <v>607</v>
      </c>
      <c r="B52" s="279" t="str">
        <f>'PPTO AL 28 DE FEBRERO  2025'!B254</f>
        <v>TRANSFERENCIAS CORRIENTES AL SECTOR EXTERNO</v>
      </c>
      <c r="C52" s="78">
        <f>'PPTO AL 28 DE FEBRERO  2025'!AD254</f>
        <v>197642361</v>
      </c>
      <c r="D52" s="78">
        <f>'PPTO AL 28 DE FEBRERO  2025'!AE254</f>
        <v>50000000</v>
      </c>
      <c r="E52" s="78">
        <f>'PPTO AL 28 DE FEBRERO  2025'!AF254</f>
        <v>0</v>
      </c>
      <c r="F52" s="78">
        <f>'PPTO AL 28 DE FEBRERO  2025'!AI254</f>
        <v>147642361</v>
      </c>
      <c r="G52" s="366">
        <f t="shared" si="8"/>
        <v>0.25298220354694101</v>
      </c>
      <c r="H52" s="377">
        <f t="shared" si="9"/>
        <v>0.25298220354694101</v>
      </c>
    </row>
    <row r="53" spans="1:10" ht="17.25" hidden="1" customHeight="1" x14ac:dyDescent="0.3">
      <c r="A53" s="271">
        <v>9</v>
      </c>
      <c r="B53" s="272" t="s">
        <v>289</v>
      </c>
      <c r="C53" s="273">
        <f>+'PPTO AL 28 DE FEBRERO  2025'!AD293</f>
        <v>0</v>
      </c>
      <c r="D53" s="273">
        <f>+'PPTO AL 28 DE FEBRERO  2025'!AE293</f>
        <v>0</v>
      </c>
      <c r="E53" s="273">
        <f>+'PPTO AL 28 DE FEBRERO  2025'!AF293</f>
        <v>0</v>
      </c>
      <c r="F53" s="273">
        <f>+'PPTO AL 28 DE FEBRERO  2025'!AI293</f>
        <v>0</v>
      </c>
      <c r="G53" s="274">
        <f>IFERROR(((C53-F53)/C53),0)</f>
        <v>0</v>
      </c>
      <c r="H53" s="379">
        <f>IFERROR((D53/C53),0)</f>
        <v>0</v>
      </c>
    </row>
    <row r="54" spans="1:10" ht="18.600000000000001" hidden="1" customHeight="1" x14ac:dyDescent="0.3">
      <c r="A54" s="336" t="s">
        <v>680</v>
      </c>
      <c r="B54" s="279" t="s">
        <v>293</v>
      </c>
      <c r="C54" s="78">
        <f>+'PPTO AL 28 DE FEBRERO  2025'!AD297</f>
        <v>0</v>
      </c>
      <c r="D54" s="78">
        <f>+'PPTO AL 28 DE FEBRERO  2025'!AE297</f>
        <v>0</v>
      </c>
      <c r="E54" s="78">
        <f>+'PPTO AL 28 DE FEBRERO  2025'!AF297</f>
        <v>0</v>
      </c>
      <c r="F54" s="78">
        <f>+'PPTO AL 28 DE FEBRERO  2025'!AI297</f>
        <v>0</v>
      </c>
      <c r="G54" s="366">
        <f>IFERROR(((C54-F54)/C54),0)</f>
        <v>0</v>
      </c>
      <c r="H54" s="377">
        <f>IFERROR((D54/C54),0)</f>
        <v>0</v>
      </c>
    </row>
    <row r="55" spans="1:10" ht="10.95" customHeight="1" x14ac:dyDescent="0.3">
      <c r="A55" s="362"/>
      <c r="B55" s="363"/>
      <c r="C55" s="305"/>
      <c r="D55" s="305"/>
      <c r="E55" s="305"/>
      <c r="F55" s="305"/>
      <c r="G55" s="364"/>
      <c r="H55" s="382"/>
    </row>
    <row r="56" spans="1:10" ht="15" thickBot="1" x14ac:dyDescent="0.35">
      <c r="A56" s="205"/>
      <c r="B56" s="206" t="s">
        <v>11</v>
      </c>
      <c r="C56" s="207">
        <f>'PPTO AL 28 DE FEBRERO  2025'!AD9</f>
        <v>7890373607</v>
      </c>
      <c r="D56" s="207">
        <f>'PPTO AL 28 DE FEBRERO  2025'!AE9</f>
        <v>954332902.82000005</v>
      </c>
      <c r="E56" s="207">
        <f>'PPTO AL 28 DE FEBRERO  2025'!AF9</f>
        <v>1361078683.52</v>
      </c>
      <c r="F56" s="207">
        <f>'PPTO AL 28 DE FEBRERO  2025'!AI9</f>
        <v>5574962020.6600008</v>
      </c>
      <c r="G56" s="370">
        <f>(C56-F56)/C56</f>
        <v>0.29344764920711303</v>
      </c>
      <c r="H56" s="370">
        <f>D56/C56</f>
        <v>0.1209490133614658</v>
      </c>
      <c r="J56" s="10"/>
    </row>
    <row r="57" spans="1:10" ht="15" thickTop="1" x14ac:dyDescent="0.3"/>
  </sheetData>
  <mergeCells count="11">
    <mergeCell ref="A1:H1"/>
    <mergeCell ref="A2:H2"/>
    <mergeCell ref="D5:D6"/>
    <mergeCell ref="A5:B5"/>
    <mergeCell ref="E5:E6"/>
    <mergeCell ref="F5:F6"/>
    <mergeCell ref="G5:G6"/>
    <mergeCell ref="C5:C6"/>
    <mergeCell ref="A3:H3"/>
    <mergeCell ref="A4:H4"/>
    <mergeCell ref="H5:H6"/>
  </mergeCells>
  <phoneticPr fontId="66" type="noConversion"/>
  <printOptions horizontalCentered="1"/>
  <pageMargins left="0.70866141732283472" right="0.70866141732283472" top="0.74803149606299213" bottom="0.74803149606299213" header="0.31496062992125984" footer="0.31496062992125984"/>
  <pageSetup paperSize="9" scale="6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31" t="s">
        <v>1</v>
      </c>
      <c r="B3" s="831"/>
      <c r="C3" s="831"/>
      <c r="D3" s="831"/>
    </row>
    <row r="4" spans="1:4" x14ac:dyDescent="0.3">
      <c r="A4" t="s">
        <v>383</v>
      </c>
    </row>
    <row r="5" spans="1:4" x14ac:dyDescent="0.3">
      <c r="A5" s="831" t="s">
        <v>431</v>
      </c>
      <c r="B5" s="831"/>
      <c r="C5" s="831"/>
      <c r="D5" s="831"/>
    </row>
    <row r="8" spans="1:4" ht="18.600000000000001" thickBot="1" x14ac:dyDescent="0.4">
      <c r="A8" s="83"/>
      <c r="B8" s="829">
        <v>2012</v>
      </c>
      <c r="C8" s="829"/>
      <c r="D8" s="829"/>
    </row>
    <row r="9" spans="1:4" x14ac:dyDescent="0.3">
      <c r="A9" s="82" t="s">
        <v>334</v>
      </c>
      <c r="B9" s="85" t="s">
        <v>332</v>
      </c>
      <c r="C9" s="85" t="s">
        <v>333</v>
      </c>
      <c r="D9" s="83" t="s">
        <v>336</v>
      </c>
    </row>
    <row r="10" spans="1:4" x14ac:dyDescent="0.3">
      <c r="A10" s="83"/>
      <c r="B10" s="83"/>
      <c r="C10" s="83"/>
      <c r="D10" s="83"/>
    </row>
    <row r="11" spans="1:4" x14ac:dyDescent="0.3">
      <c r="A11" t="s">
        <v>324</v>
      </c>
      <c r="B11" s="84">
        <f>RESUMENxPartida!V8</f>
        <v>3452133441</v>
      </c>
      <c r="C11" s="84">
        <f>RESUMENxPartida!W8</f>
        <v>576300749.96000004</v>
      </c>
      <c r="D11" s="86">
        <f>C11/B11</f>
        <v>0.16694046154631254</v>
      </c>
    </row>
    <row r="12" spans="1:4" x14ac:dyDescent="0.3">
      <c r="A12" t="s">
        <v>325</v>
      </c>
      <c r="B12" s="84">
        <f>RESUMENxPartida!V9</f>
        <v>1307431625</v>
      </c>
      <c r="C12" s="84">
        <f>RESUMENxPartida!W9</f>
        <v>20804561.269999996</v>
      </c>
      <c r="D12" s="86">
        <f>C12/B12</f>
        <v>1.5912542478081784E-2</v>
      </c>
    </row>
    <row r="13" spans="1:4" x14ac:dyDescent="0.3">
      <c r="A13" t="s">
        <v>327</v>
      </c>
      <c r="B13" s="84">
        <f>RESUMENxPartida!V10</f>
        <v>89137033</v>
      </c>
      <c r="C13" s="84">
        <f>RESUMENxPartida!W10</f>
        <v>240039</v>
      </c>
      <c r="D13" s="86">
        <f>C13/B13</f>
        <v>2.6929211341373679E-3</v>
      </c>
    </row>
    <row r="14" spans="1:4" x14ac:dyDescent="0.3">
      <c r="A14" t="s">
        <v>328</v>
      </c>
      <c r="B14" s="84">
        <f>RESUMENxPartida!V13</f>
        <v>994184890</v>
      </c>
      <c r="C14" s="84">
        <f>RESUMENxPartida!W13</f>
        <v>0</v>
      </c>
      <c r="D14" s="86">
        <f>C14/B14</f>
        <v>0</v>
      </c>
    </row>
    <row r="15" spans="1:4" x14ac:dyDescent="0.3">
      <c r="A15" t="s">
        <v>329</v>
      </c>
      <c r="B15" s="84">
        <f>RESUMENxPartida!V14-'PPTO AL 28 DE FEBRERO  2025'!AD225</f>
        <v>234442361</v>
      </c>
      <c r="C15" s="84">
        <f>RESUMENxPartida!W14-'PPTO AL 28 DE FEBRERO  2025'!AE225</f>
        <v>50471037.199999988</v>
      </c>
      <c r="D15" s="86">
        <f>C15/B15</f>
        <v>0.21528121873845141</v>
      </c>
    </row>
    <row r="16" spans="1:4" x14ac:dyDescent="0.3">
      <c r="B16" s="84"/>
      <c r="C16" s="84"/>
      <c r="D16" s="86"/>
    </row>
    <row r="17" spans="1:4" x14ac:dyDescent="0.3">
      <c r="A17" t="s">
        <v>330</v>
      </c>
      <c r="B17" s="84"/>
      <c r="C17" s="84"/>
      <c r="D17" s="86"/>
    </row>
    <row r="18" spans="1:4" x14ac:dyDescent="0.3">
      <c r="B18" s="84"/>
      <c r="C18" s="84"/>
      <c r="D18" s="86"/>
    </row>
    <row r="19" spans="1:4" x14ac:dyDescent="0.3">
      <c r="A19" t="s">
        <v>331</v>
      </c>
      <c r="B19" s="84">
        <f>'PPTO AL 28 DE FEBRERO  2025'!AD225</f>
        <v>1813044257</v>
      </c>
      <c r="C19" s="84">
        <f>'PPTO AL 28 DE FEBRERO  2025'!AE225</f>
        <v>306516515.39000005</v>
      </c>
      <c r="D19" s="86">
        <f>C19/B19</f>
        <v>0.1690617943861919</v>
      </c>
    </row>
    <row r="20" spans="1:4" x14ac:dyDescent="0.3">
      <c r="B20" s="84"/>
      <c r="C20" s="84"/>
      <c r="D20" s="86"/>
    </row>
    <row r="21" spans="1:4" ht="15" thickBot="1" x14ac:dyDescent="0.35">
      <c r="A21" s="103" t="s">
        <v>424</v>
      </c>
      <c r="B21" s="104">
        <f>SUM(B11:B20)</f>
        <v>7890373607</v>
      </c>
      <c r="C21" s="104">
        <f>SUM(C11:C20)</f>
        <v>954332902.82000017</v>
      </c>
      <c r="D21" s="105">
        <f>C21/B21</f>
        <v>0.12094901336146581</v>
      </c>
    </row>
    <row r="23" spans="1:4" x14ac:dyDescent="0.3">
      <c r="A23" t="s">
        <v>335</v>
      </c>
    </row>
    <row r="25" spans="1:4" ht="28.5" customHeight="1" x14ac:dyDescent="0.3">
      <c r="A25" s="830" t="s">
        <v>432</v>
      </c>
      <c r="B25" s="830"/>
      <c r="C25" s="830"/>
      <c r="D25" s="830"/>
    </row>
  </sheetData>
  <mergeCells count="4">
    <mergeCell ref="B8:D8"/>
    <mergeCell ref="A25:D25"/>
    <mergeCell ref="A3:D3"/>
    <mergeCell ref="A5:D5"/>
  </mergeCells>
  <phoneticPr fontId="6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35" t="s">
        <v>414</v>
      </c>
      <c r="B2" s="835"/>
      <c r="C2" s="835"/>
      <c r="D2" s="835"/>
      <c r="E2" s="835"/>
      <c r="F2" s="835"/>
      <c r="G2" s="835"/>
      <c r="H2" s="106"/>
    </row>
    <row r="3" spans="1:13" x14ac:dyDescent="0.3">
      <c r="A3" s="835" t="s">
        <v>385</v>
      </c>
      <c r="B3" s="835"/>
      <c r="C3" s="835"/>
      <c r="D3" s="835"/>
      <c r="E3" s="835"/>
      <c r="F3" s="835"/>
      <c r="G3" s="835"/>
      <c r="H3" s="106"/>
    </row>
    <row r="4" spans="1:13" x14ac:dyDescent="0.3">
      <c r="A4" s="835" t="s">
        <v>386</v>
      </c>
      <c r="B4" s="835"/>
      <c r="C4" s="835"/>
      <c r="D4" s="835"/>
      <c r="E4" s="835"/>
      <c r="F4" s="835"/>
      <c r="G4" s="835"/>
      <c r="H4" s="106"/>
    </row>
    <row r="5" spans="1:13" x14ac:dyDescent="0.3">
      <c r="A5" s="835" t="s">
        <v>423</v>
      </c>
      <c r="B5" s="835"/>
      <c r="C5" s="835"/>
      <c r="D5" s="835"/>
      <c r="E5" s="835"/>
      <c r="F5" s="835"/>
      <c r="G5" s="835"/>
      <c r="H5" s="106"/>
    </row>
    <row r="6" spans="1:13" x14ac:dyDescent="0.3">
      <c r="A6" s="836" t="s">
        <v>388</v>
      </c>
      <c r="B6" s="836"/>
      <c r="C6" s="836"/>
      <c r="D6" s="836"/>
      <c r="E6" s="107"/>
      <c r="F6" s="107"/>
      <c r="G6" s="107"/>
      <c r="H6" s="107"/>
    </row>
    <row r="7" spans="1:13" ht="15" thickBot="1" x14ac:dyDescent="0.35">
      <c r="A7" s="108"/>
      <c r="B7" s="837">
        <v>2007</v>
      </c>
      <c r="C7" s="837"/>
      <c r="D7" s="837"/>
      <c r="E7" s="838">
        <v>2008</v>
      </c>
      <c r="F7" s="838"/>
      <c r="G7" s="838"/>
      <c r="H7" s="109"/>
    </row>
    <row r="8" spans="1:13" x14ac:dyDescent="0.3">
      <c r="A8" s="108"/>
      <c r="B8" s="109"/>
      <c r="C8" s="109"/>
      <c r="D8" s="109"/>
      <c r="E8" s="109"/>
      <c r="F8" s="109"/>
      <c r="G8" s="109"/>
      <c r="H8" s="109"/>
    </row>
    <row r="9" spans="1:13" x14ac:dyDescent="0.3">
      <c r="A9" s="108" t="s">
        <v>359</v>
      </c>
      <c r="B9" s="108" t="s">
        <v>389</v>
      </c>
      <c r="C9" s="108" t="s">
        <v>390</v>
      </c>
      <c r="D9" s="108" t="s">
        <v>336</v>
      </c>
      <c r="E9" s="108" t="s">
        <v>389</v>
      </c>
      <c r="F9" s="108" t="s">
        <v>390</v>
      </c>
      <c r="G9" s="108" t="s">
        <v>336</v>
      </c>
      <c r="H9" s="108" t="s">
        <v>391</v>
      </c>
      <c r="K9" s="131"/>
      <c r="L9" s="108" t="s">
        <v>336</v>
      </c>
      <c r="M9" s="108" t="s">
        <v>336</v>
      </c>
    </row>
    <row r="10" spans="1:13" ht="20.399999999999999" x14ac:dyDescent="0.3">
      <c r="A10" s="110"/>
      <c r="B10" s="111" t="s">
        <v>422</v>
      </c>
      <c r="C10" s="111"/>
      <c r="D10" s="111">
        <v>2007</v>
      </c>
      <c r="E10" s="111" t="s">
        <v>416</v>
      </c>
      <c r="F10" s="111"/>
      <c r="G10" s="111">
        <v>2008</v>
      </c>
      <c r="H10" s="111" t="s">
        <v>394</v>
      </c>
      <c r="K10" s="131"/>
      <c r="L10" s="108"/>
      <c r="M10" s="108"/>
    </row>
    <row r="11" spans="1:13" x14ac:dyDescent="0.3">
      <c r="A11" s="108"/>
      <c r="B11" s="108"/>
      <c r="C11" s="108"/>
      <c r="D11" s="108"/>
      <c r="E11" s="108"/>
      <c r="F11" s="108"/>
      <c r="G11" s="108"/>
      <c r="H11" s="108"/>
      <c r="K11" s="131"/>
      <c r="L11" s="108">
        <v>2007</v>
      </c>
      <c r="M11" s="108">
        <v>2008</v>
      </c>
    </row>
    <row r="12" spans="1:13" x14ac:dyDescent="0.3">
      <c r="A12" s="112"/>
      <c r="B12" s="112"/>
      <c r="C12" s="112"/>
      <c r="D12" s="112"/>
      <c r="E12" s="112"/>
      <c r="F12" s="112"/>
      <c r="G12" s="112"/>
      <c r="H12" s="112"/>
      <c r="K12" s="131"/>
      <c r="L12" s="112"/>
      <c r="M12" s="112"/>
    </row>
    <row r="13" spans="1:13" x14ac:dyDescent="0.3">
      <c r="A13" s="113" t="s">
        <v>395</v>
      </c>
      <c r="B13" s="114">
        <v>639844239</v>
      </c>
      <c r="C13" s="114">
        <v>414974206</v>
      </c>
      <c r="D13" s="117">
        <f>(C13/B13)*100</f>
        <v>64.855503997122028</v>
      </c>
      <c r="E13" s="116">
        <v>653683641</v>
      </c>
      <c r="F13" s="114">
        <v>552471576</v>
      </c>
      <c r="G13" s="117">
        <f>(F13/E13)*100</f>
        <v>84.516659336132903</v>
      </c>
      <c r="H13" s="117">
        <f t="shared" ref="H13:H24" si="0">G13-D13</f>
        <v>19.661155339010875</v>
      </c>
      <c r="K13" s="113">
        <v>0</v>
      </c>
      <c r="L13" s="115">
        <f t="shared" ref="L13:L22" si="1">D13</f>
        <v>64.855503997122028</v>
      </c>
      <c r="M13" s="115">
        <f>G13</f>
        <v>84.516659336132903</v>
      </c>
    </row>
    <row r="14" spans="1:13" x14ac:dyDescent="0.3">
      <c r="A14" s="113" t="s">
        <v>396</v>
      </c>
      <c r="B14" s="114">
        <v>508760000</v>
      </c>
      <c r="C14" s="114">
        <v>159984198</v>
      </c>
      <c r="D14" s="117">
        <f>(C14/B14)*100</f>
        <v>31.445907304033337</v>
      </c>
      <c r="E14" s="116">
        <v>716658472</v>
      </c>
      <c r="F14" s="114">
        <v>565075857</v>
      </c>
      <c r="G14" s="117">
        <f>(F14/E14)*100</f>
        <v>78.848695588991788</v>
      </c>
      <c r="H14" s="117">
        <f t="shared" si="0"/>
        <v>47.402788284958447</v>
      </c>
      <c r="K14" s="113">
        <v>1</v>
      </c>
      <c r="L14" s="115">
        <f t="shared" si="1"/>
        <v>31.445907304033337</v>
      </c>
      <c r="M14" s="115">
        <f t="shared" ref="M14:M22" si="2">G14</f>
        <v>78.848695588991788</v>
      </c>
    </row>
    <row r="15" spans="1:13" x14ac:dyDescent="0.3">
      <c r="A15" s="113" t="s">
        <v>397</v>
      </c>
      <c r="B15" s="114">
        <v>49560000</v>
      </c>
      <c r="C15" s="114">
        <v>36077139</v>
      </c>
      <c r="D15" s="117">
        <f>(C15/B15)*100</f>
        <v>72.794872881355928</v>
      </c>
      <c r="E15" s="116">
        <v>75028973</v>
      </c>
      <c r="F15" s="114">
        <v>48052572</v>
      </c>
      <c r="G15" s="117">
        <f>(F15/E15)*100</f>
        <v>64.045354852451467</v>
      </c>
      <c r="H15" s="117">
        <f t="shared" si="0"/>
        <v>-8.7495180289044612</v>
      </c>
      <c r="K15" s="113">
        <v>2</v>
      </c>
      <c r="L15" s="115">
        <f t="shared" si="1"/>
        <v>72.794872881355928</v>
      </c>
      <c r="M15" s="115">
        <f t="shared" si="2"/>
        <v>64.045354852451467</v>
      </c>
    </row>
    <row r="16" spans="1:13" x14ac:dyDescent="0.3">
      <c r="A16" s="113" t="s">
        <v>398</v>
      </c>
      <c r="B16" s="118">
        <v>0</v>
      </c>
      <c r="C16" s="118" t="s">
        <v>0</v>
      </c>
      <c r="D16" s="130" t="s">
        <v>0</v>
      </c>
      <c r="E16" s="118"/>
      <c r="F16" s="118">
        <v>0</v>
      </c>
      <c r="G16" s="130" t="s">
        <v>0</v>
      </c>
      <c r="H16" s="117" t="s">
        <v>0</v>
      </c>
      <c r="K16" s="113">
        <v>3</v>
      </c>
      <c r="L16" s="115" t="str">
        <f t="shared" si="1"/>
        <v xml:space="preserve"> </v>
      </c>
      <c r="M16" s="115" t="str">
        <f t="shared" si="2"/>
        <v xml:space="preserve"> </v>
      </c>
    </row>
    <row r="17" spans="1:13" x14ac:dyDescent="0.3">
      <c r="A17" s="113" t="s">
        <v>399</v>
      </c>
      <c r="B17" s="118">
        <v>0</v>
      </c>
      <c r="C17" s="118">
        <v>0</v>
      </c>
      <c r="D17" s="117" t="s">
        <v>0</v>
      </c>
      <c r="E17" s="118">
        <v>0</v>
      </c>
      <c r="F17" s="118">
        <v>0</v>
      </c>
      <c r="G17" s="130" t="s">
        <v>0</v>
      </c>
      <c r="H17" s="117" t="s">
        <v>0</v>
      </c>
      <c r="K17" s="113">
        <v>4</v>
      </c>
      <c r="L17" s="115" t="str">
        <f t="shared" si="1"/>
        <v xml:space="preserve"> </v>
      </c>
      <c r="M17" s="115" t="str">
        <f t="shared" si="2"/>
        <v xml:space="preserve"> </v>
      </c>
    </row>
    <row r="18" spans="1:13" x14ac:dyDescent="0.3">
      <c r="A18" s="112" t="s">
        <v>400</v>
      </c>
      <c r="B18" s="114">
        <v>139000000</v>
      </c>
      <c r="C18" s="118">
        <v>68393639</v>
      </c>
      <c r="D18" s="117">
        <f t="shared" ref="D18:D25" si="3">(C18/B18)*100</f>
        <v>49.204056834532373</v>
      </c>
      <c r="E18" s="116">
        <v>314310799</v>
      </c>
      <c r="F18" s="114">
        <v>290090575</v>
      </c>
      <c r="G18" s="117">
        <f>(F18/E18)*100</f>
        <v>92.294180130921944</v>
      </c>
      <c r="H18" s="117">
        <f t="shared" si="0"/>
        <v>43.090123296389571</v>
      </c>
      <c r="K18" s="113">
        <v>5</v>
      </c>
      <c r="L18" s="115">
        <f t="shared" si="1"/>
        <v>49.204056834532373</v>
      </c>
      <c r="M18" s="115">
        <f>G18</f>
        <v>92.294180130921944</v>
      </c>
    </row>
    <row r="19" spans="1:13" x14ac:dyDescent="0.3">
      <c r="A19" s="112" t="s">
        <v>401</v>
      </c>
      <c r="B19" s="114">
        <v>600500000</v>
      </c>
      <c r="C19" s="114">
        <v>598091472</v>
      </c>
      <c r="D19" s="117">
        <f t="shared" si="3"/>
        <v>99.598912905911746</v>
      </c>
      <c r="E19" s="116">
        <v>901255487</v>
      </c>
      <c r="F19" s="114">
        <v>887231079</v>
      </c>
      <c r="G19" s="117">
        <f>(F19/E19)*100</f>
        <v>98.443903177035537</v>
      </c>
      <c r="H19" s="117">
        <f t="shared" si="0"/>
        <v>-1.1550097288762089</v>
      </c>
      <c r="K19" s="113">
        <v>6</v>
      </c>
      <c r="L19" s="115">
        <f t="shared" si="1"/>
        <v>99.598912905911746</v>
      </c>
      <c r="M19" s="115">
        <f>G19</f>
        <v>98.443903177035537</v>
      </c>
    </row>
    <row r="20" spans="1:13" x14ac:dyDescent="0.3">
      <c r="A20" s="112" t="s">
        <v>402</v>
      </c>
      <c r="B20" s="118">
        <v>1003645000</v>
      </c>
      <c r="C20" s="118">
        <v>916895353</v>
      </c>
      <c r="D20" s="117">
        <f t="shared" si="3"/>
        <v>91.356540709115279</v>
      </c>
      <c r="E20" s="118">
        <v>861812782</v>
      </c>
      <c r="F20" s="118">
        <v>860853126</v>
      </c>
      <c r="G20" s="117">
        <f>(F20/E20)*100</f>
        <v>99.88864681285267</v>
      </c>
      <c r="H20" s="117">
        <f t="shared" si="0"/>
        <v>8.5321061037373909</v>
      </c>
      <c r="K20" s="113">
        <v>7</v>
      </c>
      <c r="L20" s="115">
        <f t="shared" si="1"/>
        <v>91.356540709115279</v>
      </c>
      <c r="M20" s="115">
        <f t="shared" si="2"/>
        <v>99.88864681285267</v>
      </c>
    </row>
    <row r="21" spans="1:13" x14ac:dyDescent="0.3">
      <c r="A21" s="112" t="s">
        <v>403</v>
      </c>
      <c r="B21" s="118">
        <v>0</v>
      </c>
      <c r="C21" s="118">
        <v>0</v>
      </c>
      <c r="D21" s="117" t="s">
        <v>0</v>
      </c>
      <c r="E21" s="118">
        <v>0</v>
      </c>
      <c r="F21" s="118">
        <v>0</v>
      </c>
      <c r="G21" s="130" t="s">
        <v>0</v>
      </c>
      <c r="H21" s="117" t="s">
        <v>0</v>
      </c>
      <c r="K21" s="113">
        <v>8</v>
      </c>
      <c r="L21" s="115" t="str">
        <f t="shared" si="1"/>
        <v xml:space="preserve"> </v>
      </c>
      <c r="M21" s="115" t="str">
        <f t="shared" si="2"/>
        <v xml:space="preserve"> </v>
      </c>
    </row>
    <row r="22" spans="1:13" x14ac:dyDescent="0.3">
      <c r="A22" s="112" t="s">
        <v>404</v>
      </c>
      <c r="B22" s="118">
        <v>0</v>
      </c>
      <c r="C22" s="118">
        <v>0</v>
      </c>
      <c r="D22" s="117" t="s">
        <v>0</v>
      </c>
      <c r="E22" s="118">
        <v>0</v>
      </c>
      <c r="F22" s="118">
        <v>0</v>
      </c>
      <c r="G22" s="130" t="s">
        <v>0</v>
      </c>
      <c r="H22" s="117" t="s">
        <v>0</v>
      </c>
      <c r="K22" s="113">
        <v>9</v>
      </c>
      <c r="L22" s="115" t="str">
        <f t="shared" si="1"/>
        <v xml:space="preserve"> </v>
      </c>
      <c r="M22" s="115" t="str">
        <f t="shared" si="2"/>
        <v xml:space="preserve"> </v>
      </c>
    </row>
    <row r="23" spans="1:13" x14ac:dyDescent="0.3">
      <c r="A23" s="112" t="s">
        <v>405</v>
      </c>
      <c r="B23" s="118">
        <v>0</v>
      </c>
      <c r="C23" s="118">
        <v>0</v>
      </c>
      <c r="D23" s="117" t="s">
        <v>0</v>
      </c>
      <c r="E23" s="118">
        <v>0</v>
      </c>
      <c r="F23" s="118">
        <v>0</v>
      </c>
      <c r="G23" s="130" t="s">
        <v>420</v>
      </c>
      <c r="H23" s="117" t="s">
        <v>0</v>
      </c>
      <c r="K23" s="113" t="s">
        <v>421</v>
      </c>
      <c r="L23" s="115">
        <f>E21</f>
        <v>0</v>
      </c>
      <c r="M23" s="115" t="str">
        <f>H21</f>
        <v xml:space="preserve"> </v>
      </c>
    </row>
    <row r="24" spans="1:13" x14ac:dyDescent="0.3">
      <c r="A24" s="112"/>
      <c r="B24" s="119"/>
      <c r="C24" s="119"/>
      <c r="D24" s="117"/>
      <c r="E24" s="119"/>
      <c r="F24" s="119"/>
      <c r="G24" s="130"/>
      <c r="H24" s="117">
        <f t="shared" si="0"/>
        <v>0</v>
      </c>
      <c r="K24" s="131"/>
      <c r="L24" s="115"/>
      <c r="M24" s="131"/>
    </row>
    <row r="25" spans="1:13" x14ac:dyDescent="0.3">
      <c r="A25" s="120" t="s">
        <v>406</v>
      </c>
      <c r="B25" s="121">
        <f>SUM(B13:B23)</f>
        <v>2941309239</v>
      </c>
      <c r="C25" s="121">
        <f>SUM(C13:C23)</f>
        <v>2194416007</v>
      </c>
      <c r="D25" s="117">
        <f t="shared" si="3"/>
        <v>74.606776394109033</v>
      </c>
      <c r="E25" s="121">
        <f>SUM(E13:E23)</f>
        <v>3522750154</v>
      </c>
      <c r="F25" s="121">
        <f>SUM(F13:F23)</f>
        <v>3203774785</v>
      </c>
      <c r="G25" s="117">
        <f>(F25/E25)*100</f>
        <v>90.94527414503662</v>
      </c>
      <c r="H25" s="121">
        <f>SUM(H13:H23)</f>
        <v>108.78164526631561</v>
      </c>
    </row>
    <row r="26" spans="1:13" x14ac:dyDescent="0.3">
      <c r="A26" s="120"/>
      <c r="B26" s="123"/>
      <c r="C26" s="114"/>
      <c r="D26" s="131"/>
      <c r="E26" s="123"/>
      <c r="F26" s="114"/>
      <c r="G26" s="117"/>
      <c r="H26" s="117"/>
    </row>
    <row r="27" spans="1:13" x14ac:dyDescent="0.3">
      <c r="A27" s="112" t="s">
        <v>407</v>
      </c>
      <c r="B27" s="118">
        <v>0</v>
      </c>
      <c r="C27" s="118">
        <v>0</v>
      </c>
      <c r="D27" s="114">
        <v>0</v>
      </c>
      <c r="E27" s="118">
        <v>0</v>
      </c>
      <c r="F27" s="118">
        <v>0</v>
      </c>
      <c r="G27" s="117">
        <v>0</v>
      </c>
      <c r="H27" s="117">
        <v>0</v>
      </c>
    </row>
    <row r="28" spans="1:13" x14ac:dyDescent="0.3">
      <c r="A28" s="112"/>
      <c r="B28" s="125"/>
      <c r="C28" s="125"/>
      <c r="D28" s="132"/>
      <c r="E28" s="125"/>
      <c r="F28" s="125"/>
      <c r="G28" s="117"/>
      <c r="H28" s="117"/>
    </row>
    <row r="29" spans="1:13" ht="15" thickBot="1" x14ac:dyDescent="0.35">
      <c r="A29" s="126" t="s">
        <v>409</v>
      </c>
      <c r="B29" s="127">
        <f>B25+B27</f>
        <v>2941309239</v>
      </c>
      <c r="C29" s="127">
        <f>C25+C27</f>
        <v>2194416007</v>
      </c>
      <c r="D29" s="127">
        <f>D25+D27</f>
        <v>74.606776394109033</v>
      </c>
      <c r="E29" s="127">
        <f>E25+E27</f>
        <v>3522750154</v>
      </c>
      <c r="F29" s="127">
        <f>F25+F27</f>
        <v>3203774785</v>
      </c>
      <c r="G29" s="117">
        <f>(F29/E29)*100</f>
        <v>90.94527414503662</v>
      </c>
      <c r="H29" s="129">
        <f>G29-D29</f>
        <v>16.338497750927587</v>
      </c>
    </row>
    <row r="30" spans="1:13" x14ac:dyDescent="0.3">
      <c r="A30" s="832" t="s">
        <v>418</v>
      </c>
      <c r="B30" s="832"/>
      <c r="C30" s="832"/>
      <c r="D30" s="832"/>
      <c r="E30" s="832"/>
      <c r="F30" s="832"/>
      <c r="G30" s="832"/>
      <c r="H30" s="832"/>
    </row>
    <row r="31" spans="1:13" x14ac:dyDescent="0.3">
      <c r="A31" s="833"/>
      <c r="B31" s="833"/>
      <c r="C31" s="833"/>
      <c r="D31" s="833"/>
      <c r="E31" s="833"/>
      <c r="F31" s="833"/>
      <c r="G31" s="833"/>
      <c r="H31" s="833"/>
    </row>
    <row r="32" spans="1:13" x14ac:dyDescent="0.3">
      <c r="A32" s="834" t="s">
        <v>419</v>
      </c>
      <c r="B32" s="834"/>
      <c r="C32" s="834"/>
      <c r="D32" s="834"/>
      <c r="E32" s="834"/>
      <c r="F32" s="834"/>
      <c r="G32" s="834"/>
      <c r="H32" s="834"/>
    </row>
  </sheetData>
  <mergeCells count="9">
    <mergeCell ref="A30:H31"/>
    <mergeCell ref="A32:H32"/>
    <mergeCell ref="A2:G2"/>
    <mergeCell ref="A3:G3"/>
    <mergeCell ref="A4:G4"/>
    <mergeCell ref="A5:G5"/>
    <mergeCell ref="A6:D6"/>
    <mergeCell ref="B7:D7"/>
    <mergeCell ref="E7:G7"/>
  </mergeCells>
  <phoneticPr fontId="66"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35" t="s">
        <v>414</v>
      </c>
      <c r="B6" s="835"/>
      <c r="C6" s="835"/>
      <c r="D6" s="835"/>
      <c r="E6" s="835"/>
      <c r="F6" s="835"/>
      <c r="G6" s="835"/>
      <c r="H6" s="106"/>
    </row>
    <row r="7" spans="1:13" x14ac:dyDescent="0.3">
      <c r="A7" s="835" t="s">
        <v>385</v>
      </c>
      <c r="B7" s="835"/>
      <c r="C7" s="835"/>
      <c r="D7" s="835"/>
      <c r="E7" s="835"/>
      <c r="F7" s="835"/>
      <c r="G7" s="835"/>
      <c r="H7" s="106"/>
    </row>
    <row r="8" spans="1:13" x14ac:dyDescent="0.3">
      <c r="A8" s="835" t="s">
        <v>386</v>
      </c>
      <c r="B8" s="835"/>
      <c r="C8" s="835"/>
      <c r="D8" s="835"/>
      <c r="E8" s="835"/>
      <c r="F8" s="835"/>
      <c r="G8" s="835"/>
      <c r="H8" s="106"/>
    </row>
    <row r="9" spans="1:13" x14ac:dyDescent="0.3">
      <c r="A9" s="835" t="s">
        <v>415</v>
      </c>
      <c r="B9" s="835"/>
      <c r="C9" s="835"/>
      <c r="D9" s="835"/>
      <c r="E9" s="835"/>
      <c r="F9" s="835"/>
      <c r="G9" s="835"/>
      <c r="H9" s="106"/>
    </row>
    <row r="10" spans="1:13" x14ac:dyDescent="0.3">
      <c r="A10" s="836" t="s">
        <v>388</v>
      </c>
      <c r="B10" s="836"/>
      <c r="C10" s="836"/>
      <c r="D10" s="836"/>
      <c r="E10" s="107"/>
      <c r="F10" s="107"/>
      <c r="G10" s="107"/>
      <c r="H10" s="107"/>
    </row>
    <row r="11" spans="1:13" ht="15" thickBot="1" x14ac:dyDescent="0.35">
      <c r="A11" s="108"/>
      <c r="B11" s="837">
        <v>2008</v>
      </c>
      <c r="C11" s="837"/>
      <c r="D11" s="837"/>
      <c r="E11" s="838">
        <v>2009</v>
      </c>
      <c r="F11" s="838"/>
      <c r="G11" s="838"/>
      <c r="H11" s="109"/>
    </row>
    <row r="12" spans="1:13" x14ac:dyDescent="0.3">
      <c r="A12" s="108"/>
      <c r="B12" s="109"/>
      <c r="C12" s="109"/>
      <c r="D12" s="109"/>
      <c r="E12" s="109"/>
      <c r="F12" s="109"/>
      <c r="G12" s="109"/>
      <c r="H12" s="109"/>
    </row>
    <row r="13" spans="1:13" x14ac:dyDescent="0.3">
      <c r="A13" s="108" t="s">
        <v>359</v>
      </c>
      <c r="B13" s="108" t="s">
        <v>389</v>
      </c>
      <c r="C13" s="108" t="s">
        <v>390</v>
      </c>
      <c r="D13" s="108" t="s">
        <v>336</v>
      </c>
      <c r="E13" s="108" t="s">
        <v>389</v>
      </c>
      <c r="F13" s="108" t="s">
        <v>390</v>
      </c>
      <c r="G13" s="108" t="s">
        <v>336</v>
      </c>
      <c r="H13" s="108" t="s">
        <v>391</v>
      </c>
      <c r="K13" s="131"/>
      <c r="L13" s="108" t="s">
        <v>336</v>
      </c>
      <c r="M13" s="108" t="s">
        <v>336</v>
      </c>
    </row>
    <row r="14" spans="1:13" ht="20.399999999999999" x14ac:dyDescent="0.3">
      <c r="A14" s="110"/>
      <c r="B14" s="111" t="s">
        <v>416</v>
      </c>
      <c r="C14" s="111"/>
      <c r="D14" s="111">
        <v>2008</v>
      </c>
      <c r="E14" s="111" t="s">
        <v>417</v>
      </c>
      <c r="F14" s="111"/>
      <c r="G14" s="111">
        <v>2009</v>
      </c>
      <c r="H14" s="111" t="s">
        <v>394</v>
      </c>
      <c r="K14" s="131"/>
      <c r="L14" s="108"/>
      <c r="M14" s="108"/>
    </row>
    <row r="15" spans="1:13" x14ac:dyDescent="0.3">
      <c r="A15" s="108"/>
      <c r="B15" s="108"/>
      <c r="C15" s="108"/>
      <c r="D15" s="108"/>
      <c r="E15" s="108"/>
      <c r="F15" s="108"/>
      <c r="G15" s="108"/>
      <c r="H15" s="108"/>
      <c r="K15" s="131"/>
      <c r="L15" s="108">
        <v>2008</v>
      </c>
      <c r="M15" s="108">
        <v>2009</v>
      </c>
    </row>
    <row r="16" spans="1:13" x14ac:dyDescent="0.3">
      <c r="A16" s="112"/>
      <c r="B16" s="112"/>
      <c r="C16" s="112"/>
      <c r="D16" s="112"/>
      <c r="E16" s="112"/>
      <c r="F16" s="112"/>
      <c r="G16" s="112"/>
      <c r="H16" s="112"/>
      <c r="K16" s="131"/>
      <c r="L16" s="112"/>
      <c r="M16" s="112"/>
    </row>
    <row r="17" spans="1:13" x14ac:dyDescent="0.3">
      <c r="A17" s="113" t="s">
        <v>395</v>
      </c>
      <c r="B17" s="114">
        <v>750315667</v>
      </c>
      <c r="C17" s="114">
        <v>635469412</v>
      </c>
      <c r="D17" s="117">
        <f>(C17/B17)*100</f>
        <v>84.693608296999614</v>
      </c>
      <c r="E17" s="116">
        <v>1010181768</v>
      </c>
      <c r="F17" s="114">
        <v>855550273</v>
      </c>
      <c r="G17" s="117">
        <f>(F17/E17)*100</f>
        <v>84.692705818068177</v>
      </c>
      <c r="H17" s="130">
        <f>G17-D17</f>
        <v>-9.0247893143668989E-4</v>
      </c>
      <c r="K17" s="113">
        <v>0</v>
      </c>
      <c r="L17" s="115">
        <f>D17</f>
        <v>84.693608296999614</v>
      </c>
      <c r="M17" s="115">
        <f>G17</f>
        <v>84.692705818068177</v>
      </c>
    </row>
    <row r="18" spans="1:13" x14ac:dyDescent="0.3">
      <c r="A18" s="113" t="s">
        <v>396</v>
      </c>
      <c r="B18" s="114">
        <v>816274000</v>
      </c>
      <c r="C18" s="114">
        <v>643621401</v>
      </c>
      <c r="D18" s="117">
        <f>(C18/B18)*100</f>
        <v>78.848695536057747</v>
      </c>
      <c r="E18" s="116">
        <v>941980682</v>
      </c>
      <c r="F18" s="114">
        <v>702739166</v>
      </c>
      <c r="G18" s="117">
        <f>(F18/E18)*100</f>
        <v>74.6022906231956</v>
      </c>
      <c r="H18" s="117">
        <f t="shared" ref="H18:H29" si="0">G18-D18</f>
        <v>-4.2464049128621468</v>
      </c>
      <c r="K18" s="113">
        <v>1</v>
      </c>
      <c r="L18" s="115">
        <f t="shared" ref="L18:L26" si="1">D18</f>
        <v>78.848695536057747</v>
      </c>
      <c r="M18" s="115">
        <f t="shared" ref="M18:M26" si="2">G18</f>
        <v>74.6022906231956</v>
      </c>
    </row>
    <row r="19" spans="1:13" x14ac:dyDescent="0.3">
      <c r="A19" s="113" t="s">
        <v>397</v>
      </c>
      <c r="B19" s="114">
        <v>85458000</v>
      </c>
      <c r="C19" s="114">
        <v>54731879</v>
      </c>
      <c r="D19" s="117">
        <f>(C19/B19)*100</f>
        <v>64.045354443118256</v>
      </c>
      <c r="E19" s="116">
        <v>84927099</v>
      </c>
      <c r="F19" s="114">
        <v>41046136</v>
      </c>
      <c r="G19" s="117">
        <f>(F19/E19)*100</f>
        <v>48.331023293283572</v>
      </c>
      <c r="H19" s="117">
        <f t="shared" si="0"/>
        <v>-15.714331149834685</v>
      </c>
      <c r="K19" s="113">
        <v>2</v>
      </c>
      <c r="L19" s="115">
        <f t="shared" si="1"/>
        <v>64.045354443118256</v>
      </c>
      <c r="M19" s="115">
        <f t="shared" si="2"/>
        <v>48.331023293283572</v>
      </c>
    </row>
    <row r="20" spans="1:13" x14ac:dyDescent="0.3">
      <c r="A20" s="113" t="s">
        <v>398</v>
      </c>
      <c r="B20" s="118">
        <v>0</v>
      </c>
      <c r="C20" s="118">
        <v>0</v>
      </c>
      <c r="D20" s="130" t="s">
        <v>0</v>
      </c>
      <c r="E20" s="118">
        <v>0</v>
      </c>
      <c r="F20" s="118">
        <v>0</v>
      </c>
      <c r="G20" s="130" t="s">
        <v>0</v>
      </c>
      <c r="H20" s="117" t="s">
        <v>0</v>
      </c>
      <c r="K20" s="113">
        <v>3</v>
      </c>
      <c r="L20" s="115" t="str">
        <f t="shared" si="1"/>
        <v xml:space="preserve"> </v>
      </c>
      <c r="M20" s="115" t="str">
        <f t="shared" si="2"/>
        <v xml:space="preserve"> </v>
      </c>
    </row>
    <row r="21" spans="1:13" x14ac:dyDescent="0.3">
      <c r="A21" s="113" t="s">
        <v>399</v>
      </c>
      <c r="B21" s="118">
        <v>0</v>
      </c>
      <c r="C21" s="118">
        <v>0</v>
      </c>
      <c r="D21" s="117" t="s">
        <v>0</v>
      </c>
      <c r="E21" s="118">
        <v>0</v>
      </c>
      <c r="F21" s="118">
        <v>0</v>
      </c>
      <c r="G21" s="130" t="s">
        <v>0</v>
      </c>
      <c r="H21" s="117" t="s">
        <v>0</v>
      </c>
      <c r="K21" s="113">
        <v>4</v>
      </c>
      <c r="L21" s="115" t="str">
        <f t="shared" si="1"/>
        <v xml:space="preserve"> </v>
      </c>
      <c r="M21" s="115" t="str">
        <f t="shared" si="2"/>
        <v xml:space="preserve"> </v>
      </c>
    </row>
    <row r="22" spans="1:13" x14ac:dyDescent="0.3">
      <c r="A22" s="112" t="s">
        <v>400</v>
      </c>
      <c r="B22" s="114">
        <v>378000000</v>
      </c>
      <c r="C22" s="114">
        <v>340381665</v>
      </c>
      <c r="D22" s="117">
        <f>(C22/B22)*100</f>
        <v>90.048059523809513</v>
      </c>
      <c r="E22" s="116">
        <v>420470927</v>
      </c>
      <c r="F22" s="114">
        <v>228069886</v>
      </c>
      <c r="G22" s="117">
        <f>(F22/E22)*100</f>
        <v>54.241535229854307</v>
      </c>
      <c r="H22" s="117">
        <f t="shared" si="0"/>
        <v>-35.806524293955206</v>
      </c>
      <c r="K22" s="113">
        <v>5</v>
      </c>
      <c r="L22" s="115">
        <f t="shared" si="1"/>
        <v>90.048059523809513</v>
      </c>
      <c r="M22" s="115">
        <f t="shared" si="2"/>
        <v>54.241535229854307</v>
      </c>
    </row>
    <row r="23" spans="1:13" x14ac:dyDescent="0.3">
      <c r="A23" s="112" t="s">
        <v>401</v>
      </c>
      <c r="B23" s="114">
        <v>1982364759</v>
      </c>
      <c r="C23" s="114">
        <v>1974833617</v>
      </c>
      <c r="D23" s="117">
        <f>(C23/B23)*100</f>
        <v>99.620093024464424</v>
      </c>
      <c r="E23" s="116">
        <v>2417619495</v>
      </c>
      <c r="F23" s="114">
        <v>2397733945</v>
      </c>
      <c r="G23" s="117">
        <f>(F23/E23)*100</f>
        <v>99.177473955635847</v>
      </c>
      <c r="H23" s="117">
        <f t="shared" si="0"/>
        <v>-0.44261906882857716</v>
      </c>
      <c r="K23" s="113">
        <v>6</v>
      </c>
      <c r="L23" s="115">
        <f t="shared" si="1"/>
        <v>99.620093024464424</v>
      </c>
      <c r="M23" s="115">
        <f t="shared" si="2"/>
        <v>99.177473955635847</v>
      </c>
    </row>
    <row r="24" spans="1:13" x14ac:dyDescent="0.3">
      <c r="A24" s="112" t="s">
        <v>402</v>
      </c>
      <c r="B24" s="118">
        <v>0</v>
      </c>
      <c r="C24" s="118">
        <v>0</v>
      </c>
      <c r="D24" s="117" t="s">
        <v>0</v>
      </c>
      <c r="E24" s="118">
        <v>0</v>
      </c>
      <c r="F24" s="118">
        <v>0</v>
      </c>
      <c r="G24" s="130" t="s">
        <v>0</v>
      </c>
      <c r="H24" s="117" t="s">
        <v>0</v>
      </c>
      <c r="K24" s="113">
        <v>7</v>
      </c>
      <c r="L24" s="115" t="str">
        <f t="shared" si="1"/>
        <v xml:space="preserve"> </v>
      </c>
      <c r="M24" s="115" t="str">
        <f t="shared" si="2"/>
        <v xml:space="preserve"> </v>
      </c>
    </row>
    <row r="25" spans="1:13" x14ac:dyDescent="0.3">
      <c r="A25" s="112" t="s">
        <v>403</v>
      </c>
      <c r="B25" s="118">
        <v>0</v>
      </c>
      <c r="C25" s="118">
        <v>0</v>
      </c>
      <c r="D25" s="117" t="s">
        <v>0</v>
      </c>
      <c r="E25" s="118">
        <v>0</v>
      </c>
      <c r="F25" s="118">
        <v>0</v>
      </c>
      <c r="G25" s="130" t="s">
        <v>0</v>
      </c>
      <c r="H25" s="117" t="s">
        <v>0</v>
      </c>
      <c r="K25" s="113">
        <v>8</v>
      </c>
      <c r="L25" s="115" t="str">
        <f t="shared" si="1"/>
        <v xml:space="preserve"> </v>
      </c>
      <c r="M25" s="115" t="str">
        <f t="shared" si="2"/>
        <v xml:space="preserve"> </v>
      </c>
    </row>
    <row r="26" spans="1:13" x14ac:dyDescent="0.3">
      <c r="A26" s="112" t="s">
        <v>404</v>
      </c>
      <c r="B26" s="118">
        <v>0</v>
      </c>
      <c r="C26" s="118">
        <v>0</v>
      </c>
      <c r="D26" s="117" t="s">
        <v>0</v>
      </c>
      <c r="E26" s="118">
        <v>0</v>
      </c>
      <c r="F26" s="118">
        <v>0</v>
      </c>
      <c r="G26" s="130" t="s">
        <v>0</v>
      </c>
      <c r="H26" s="117" t="s">
        <v>0</v>
      </c>
      <c r="K26" s="113">
        <v>9</v>
      </c>
      <c r="L26" s="115" t="str">
        <f t="shared" si="1"/>
        <v xml:space="preserve"> </v>
      </c>
      <c r="M26" s="115" t="str">
        <f t="shared" si="2"/>
        <v xml:space="preserve"> </v>
      </c>
    </row>
    <row r="27" spans="1:13" x14ac:dyDescent="0.3">
      <c r="A27" s="112" t="s">
        <v>405</v>
      </c>
      <c r="B27" s="118">
        <v>0</v>
      </c>
      <c r="C27" s="118">
        <v>0</v>
      </c>
      <c r="D27" s="117" t="s">
        <v>0</v>
      </c>
      <c r="E27" s="118">
        <v>0</v>
      </c>
      <c r="F27" s="118">
        <v>0</v>
      </c>
      <c r="G27" s="130" t="s">
        <v>420</v>
      </c>
      <c r="H27" s="117" t="s">
        <v>0</v>
      </c>
      <c r="K27" s="113" t="s">
        <v>421</v>
      </c>
      <c r="L27" s="115">
        <f>E25</f>
        <v>0</v>
      </c>
      <c r="M27" s="115" t="str">
        <f>H25</f>
        <v xml:space="preserve"> </v>
      </c>
    </row>
    <row r="28" spans="1:13" x14ac:dyDescent="0.3">
      <c r="A28" s="112"/>
      <c r="B28" s="119"/>
      <c r="C28" s="119"/>
      <c r="D28" s="117"/>
      <c r="E28" s="119"/>
      <c r="F28" s="119"/>
      <c r="G28" s="130"/>
      <c r="H28" s="133">
        <f t="shared" si="0"/>
        <v>0</v>
      </c>
      <c r="K28" s="131"/>
      <c r="L28" s="115"/>
      <c r="M28" s="131"/>
    </row>
    <row r="29" spans="1:13" x14ac:dyDescent="0.3">
      <c r="A29" s="120" t="s">
        <v>406</v>
      </c>
      <c r="B29" s="121">
        <f>SUM(B17:B27)</f>
        <v>4012412426</v>
      </c>
      <c r="C29" s="121">
        <f>SUM(C17:C27)</f>
        <v>3649037974</v>
      </c>
      <c r="D29" s="117">
        <f>(C29/B29)*100</f>
        <v>90.943741235437997</v>
      </c>
      <c r="E29" s="121">
        <f>SUM(E17:E27)</f>
        <v>4875179971</v>
      </c>
      <c r="F29" s="121">
        <f>SUM(F17:F27)</f>
        <v>4225139406</v>
      </c>
      <c r="G29" s="117">
        <f>(F29/E29)*100</f>
        <v>86.666326805025349</v>
      </c>
      <c r="H29" s="117">
        <f t="shared" si="0"/>
        <v>-4.277414430412648</v>
      </c>
    </row>
    <row r="30" spans="1:13" x14ac:dyDescent="0.3">
      <c r="A30" s="120"/>
      <c r="B30" s="123"/>
      <c r="C30" s="114"/>
      <c r="D30" s="131"/>
      <c r="E30" s="123"/>
      <c r="F30" s="114"/>
      <c r="G30" s="117"/>
      <c r="H30" s="117"/>
    </row>
    <row r="31" spans="1:13" x14ac:dyDescent="0.3">
      <c r="A31" s="112" t="s">
        <v>407</v>
      </c>
      <c r="B31" s="118">
        <v>0</v>
      </c>
      <c r="C31" s="118">
        <v>0</v>
      </c>
      <c r="D31" s="133">
        <v>0</v>
      </c>
      <c r="E31" s="118">
        <v>0</v>
      </c>
      <c r="F31" s="118">
        <v>0</v>
      </c>
      <c r="G31" s="133">
        <v>0</v>
      </c>
      <c r="H31" s="133">
        <v>0</v>
      </c>
    </row>
    <row r="32" spans="1:13" x14ac:dyDescent="0.3">
      <c r="A32" s="112"/>
      <c r="B32" s="125"/>
      <c r="C32" s="125"/>
      <c r="D32" s="132"/>
      <c r="E32" s="125"/>
      <c r="F32" s="125"/>
      <c r="G32" s="133"/>
      <c r="H32" s="117"/>
    </row>
    <row r="33" spans="1:8" ht="15" thickBot="1" x14ac:dyDescent="0.35">
      <c r="A33" s="126" t="s">
        <v>409</v>
      </c>
      <c r="B33" s="127">
        <f>B29+B31</f>
        <v>4012412426</v>
      </c>
      <c r="C33" s="127">
        <f>C29+C31</f>
        <v>3649037974</v>
      </c>
      <c r="D33" s="127">
        <f>D29+D31</f>
        <v>90.943741235437997</v>
      </c>
      <c r="E33" s="127">
        <f>E29+E31</f>
        <v>4875179971</v>
      </c>
      <c r="F33" s="127">
        <f>F29+F31</f>
        <v>4225139406</v>
      </c>
      <c r="G33" s="117">
        <f>(F33/E33)*100</f>
        <v>86.666326805025349</v>
      </c>
      <c r="H33" s="129">
        <f>G33-D33</f>
        <v>-4.277414430412648</v>
      </c>
    </row>
    <row r="34" spans="1:8" x14ac:dyDescent="0.3">
      <c r="A34" s="832" t="s">
        <v>418</v>
      </c>
      <c r="B34" s="832"/>
      <c r="C34" s="832"/>
      <c r="D34" s="832"/>
      <c r="E34" s="832"/>
      <c r="F34" s="832"/>
      <c r="G34" s="832"/>
      <c r="H34" s="832"/>
    </row>
    <row r="35" spans="1:8" x14ac:dyDescent="0.3">
      <c r="A35" s="833"/>
      <c r="B35" s="833"/>
      <c r="C35" s="833"/>
      <c r="D35" s="833"/>
      <c r="E35" s="833"/>
      <c r="F35" s="833"/>
      <c r="G35" s="833"/>
      <c r="H35" s="833"/>
    </row>
    <row r="36" spans="1:8" x14ac:dyDescent="0.3">
      <c r="A36" s="834" t="s">
        <v>419</v>
      </c>
      <c r="B36" s="834"/>
      <c r="C36" s="834"/>
      <c r="D36" s="834"/>
      <c r="E36" s="834"/>
      <c r="F36" s="834"/>
      <c r="G36" s="834"/>
      <c r="H36" s="834"/>
    </row>
  </sheetData>
  <mergeCells count="9">
    <mergeCell ref="A34:H35"/>
    <mergeCell ref="A36:H36"/>
    <mergeCell ref="A6:G6"/>
    <mergeCell ref="A7:G7"/>
    <mergeCell ref="A8:G8"/>
    <mergeCell ref="A9:G9"/>
    <mergeCell ref="A10:D10"/>
    <mergeCell ref="B11:D11"/>
    <mergeCell ref="E11:G11"/>
  </mergeCells>
  <phoneticPr fontId="66"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35" t="s">
        <v>384</v>
      </c>
      <c r="B1" s="835"/>
      <c r="C1" s="835"/>
      <c r="D1" s="835"/>
      <c r="E1" s="835"/>
      <c r="F1" s="835"/>
      <c r="G1" s="835"/>
    </row>
    <row r="2" spans="1:13" x14ac:dyDescent="0.3">
      <c r="A2" s="835" t="s">
        <v>385</v>
      </c>
      <c r="B2" s="835"/>
      <c r="C2" s="835"/>
      <c r="D2" s="835"/>
      <c r="E2" s="835"/>
      <c r="F2" s="835"/>
      <c r="G2" s="835"/>
    </row>
    <row r="3" spans="1:13" x14ac:dyDescent="0.3">
      <c r="A3" s="835" t="s">
        <v>386</v>
      </c>
      <c r="B3" s="835"/>
      <c r="C3" s="835"/>
      <c r="D3" s="835"/>
      <c r="E3" s="835"/>
      <c r="F3" s="835"/>
      <c r="G3" s="835"/>
    </row>
    <row r="4" spans="1:13" x14ac:dyDescent="0.3">
      <c r="A4" s="835" t="s">
        <v>387</v>
      </c>
      <c r="B4" s="835"/>
      <c r="C4" s="835"/>
      <c r="D4" s="835"/>
      <c r="E4" s="835"/>
      <c r="F4" s="835"/>
      <c r="G4" s="835"/>
    </row>
    <row r="5" spans="1:13" x14ac:dyDescent="0.3">
      <c r="A5" s="836" t="s">
        <v>388</v>
      </c>
      <c r="B5" s="836"/>
      <c r="C5" s="836"/>
      <c r="D5" s="836"/>
      <c r="E5" s="107"/>
      <c r="F5" s="107"/>
      <c r="G5" s="107"/>
    </row>
    <row r="6" spans="1:13" x14ac:dyDescent="0.3">
      <c r="A6" s="108"/>
      <c r="B6" s="838">
        <v>2009</v>
      </c>
      <c r="C6" s="838"/>
      <c r="D6" s="838"/>
      <c r="E6" s="838">
        <v>2010</v>
      </c>
      <c r="F6" s="838"/>
      <c r="G6" s="838"/>
    </row>
    <row r="7" spans="1:13" x14ac:dyDescent="0.3">
      <c r="A7" s="108"/>
      <c r="B7" s="109"/>
      <c r="C7" s="109"/>
      <c r="D7" s="109"/>
      <c r="E7" s="109"/>
      <c r="F7" s="109"/>
      <c r="G7" s="109"/>
    </row>
    <row r="8" spans="1:13" x14ac:dyDescent="0.3">
      <c r="A8" s="108" t="s">
        <v>359</v>
      </c>
      <c r="B8" s="108" t="s">
        <v>389</v>
      </c>
      <c r="C8" s="840" t="s">
        <v>390</v>
      </c>
      <c r="D8" s="840" t="s">
        <v>336</v>
      </c>
      <c r="E8" s="108" t="s">
        <v>389</v>
      </c>
      <c r="F8" s="840" t="s">
        <v>390</v>
      </c>
      <c r="G8" s="840" t="s">
        <v>336</v>
      </c>
      <c r="K8" s="131"/>
      <c r="L8" s="108" t="s">
        <v>336</v>
      </c>
      <c r="M8" s="108" t="s">
        <v>336</v>
      </c>
    </row>
    <row r="9" spans="1:13" ht="20.399999999999999" x14ac:dyDescent="0.3">
      <c r="A9" s="110"/>
      <c r="B9" s="111" t="s">
        <v>392</v>
      </c>
      <c r="C9" s="841"/>
      <c r="D9" s="841"/>
      <c r="E9" s="111" t="s">
        <v>393</v>
      </c>
      <c r="F9" s="841"/>
      <c r="G9" s="841"/>
      <c r="K9" s="131"/>
      <c r="L9" s="108"/>
      <c r="M9" s="108"/>
    </row>
    <row r="10" spans="1:13" x14ac:dyDescent="0.3">
      <c r="A10" s="108"/>
      <c r="B10" s="108"/>
      <c r="C10" s="108"/>
      <c r="D10" s="108"/>
      <c r="E10" s="108"/>
      <c r="F10" s="108"/>
      <c r="G10" s="108"/>
      <c r="K10" s="131"/>
      <c r="L10" s="108">
        <v>2009</v>
      </c>
      <c r="M10" s="108">
        <v>2010</v>
      </c>
    </row>
    <row r="11" spans="1:13" x14ac:dyDescent="0.3">
      <c r="A11" s="112"/>
      <c r="B11" s="112"/>
      <c r="C11" s="112"/>
      <c r="D11" s="112"/>
      <c r="E11" s="112"/>
      <c r="F11" s="112"/>
      <c r="G11" s="112"/>
      <c r="K11" s="131"/>
      <c r="L11" s="112"/>
      <c r="M11" s="112"/>
    </row>
    <row r="12" spans="1:13" x14ac:dyDescent="0.3">
      <c r="A12" s="113" t="s">
        <v>395</v>
      </c>
      <c r="B12" s="114">
        <v>1051094130</v>
      </c>
      <c r="C12" s="114">
        <v>890200059</v>
      </c>
      <c r="D12" s="115">
        <f>(C12/B12)*100</f>
        <v>84.69270578078482</v>
      </c>
      <c r="E12" s="116">
        <v>1198143000</v>
      </c>
      <c r="F12" s="114">
        <v>1063897676</v>
      </c>
      <c r="G12" s="115">
        <f>(F12/E12)*100</f>
        <v>88.795550781501049</v>
      </c>
      <c r="K12" s="113">
        <v>0</v>
      </c>
      <c r="L12" s="115">
        <f>D12</f>
        <v>84.69270578078482</v>
      </c>
      <c r="M12" s="115">
        <f>G12</f>
        <v>88.795550781501049</v>
      </c>
    </row>
    <row r="13" spans="1:13" x14ac:dyDescent="0.3">
      <c r="A13" s="113" t="s">
        <v>396</v>
      </c>
      <c r="B13" s="114">
        <v>980130900</v>
      </c>
      <c r="C13" s="114">
        <v>731200102</v>
      </c>
      <c r="D13" s="115">
        <f>(C13/B13)*100</f>
        <v>74.6022905715961</v>
      </c>
      <c r="E13" s="116">
        <v>812789818</v>
      </c>
      <c r="F13" s="114">
        <v>661711496</v>
      </c>
      <c r="G13" s="115">
        <f>(F13/E13)*100</f>
        <v>81.412375173233286</v>
      </c>
      <c r="K13" s="113">
        <v>1</v>
      </c>
      <c r="L13" s="115">
        <f t="shared" ref="L13:L21" si="0">D13</f>
        <v>74.6022905715961</v>
      </c>
      <c r="M13" s="115">
        <f t="shared" ref="M13:M21" si="1">G13</f>
        <v>81.412375173233286</v>
      </c>
    </row>
    <row r="14" spans="1:13" x14ac:dyDescent="0.3">
      <c r="A14" s="113" t="s">
        <v>397</v>
      </c>
      <c r="B14" s="114">
        <v>88366646</v>
      </c>
      <c r="C14" s="114">
        <v>42708506</v>
      </c>
      <c r="D14" s="115">
        <f>(C14/B14)*100</f>
        <v>48.331025260368037</v>
      </c>
      <c r="E14" s="116">
        <v>47844428</v>
      </c>
      <c r="F14" s="114">
        <v>33331030</v>
      </c>
      <c r="G14" s="115">
        <f>(F14/E14)*100</f>
        <v>69.665437321144282</v>
      </c>
      <c r="K14" s="113">
        <v>2</v>
      </c>
      <c r="L14" s="115">
        <f t="shared" si="0"/>
        <v>48.331025260368037</v>
      </c>
      <c r="M14" s="115">
        <f t="shared" si="1"/>
        <v>69.665437321144282</v>
      </c>
    </row>
    <row r="15" spans="1:13" x14ac:dyDescent="0.3">
      <c r="A15" s="113" t="s">
        <v>398</v>
      </c>
      <c r="B15" s="118">
        <v>0</v>
      </c>
      <c r="C15" s="118">
        <v>0</v>
      </c>
      <c r="D15" s="115">
        <v>0</v>
      </c>
      <c r="E15" s="118">
        <v>0</v>
      </c>
      <c r="F15" s="118">
        <v>0</v>
      </c>
      <c r="G15" s="115">
        <v>0</v>
      </c>
      <c r="K15" s="113">
        <v>3</v>
      </c>
      <c r="L15" s="115">
        <f t="shared" si="0"/>
        <v>0</v>
      </c>
      <c r="M15" s="115">
        <f t="shared" si="1"/>
        <v>0</v>
      </c>
    </row>
    <row r="16" spans="1:13" x14ac:dyDescent="0.3">
      <c r="A16" s="113" t="s">
        <v>399</v>
      </c>
      <c r="B16" s="118">
        <v>0</v>
      </c>
      <c r="C16" s="118">
        <v>0</v>
      </c>
      <c r="D16" s="115">
        <v>0</v>
      </c>
      <c r="E16" s="118">
        <v>0</v>
      </c>
      <c r="F16" s="118">
        <v>0</v>
      </c>
      <c r="G16" s="115">
        <v>0</v>
      </c>
      <c r="K16" s="113">
        <v>4</v>
      </c>
      <c r="L16" s="115">
        <f t="shared" si="0"/>
        <v>0</v>
      </c>
      <c r="M16" s="115">
        <f t="shared" si="1"/>
        <v>0</v>
      </c>
    </row>
    <row r="17" spans="1:13" x14ac:dyDescent="0.3">
      <c r="A17" s="112" t="s">
        <v>400</v>
      </c>
      <c r="B17" s="114">
        <v>437500000</v>
      </c>
      <c r="C17" s="114">
        <v>237306716.37</v>
      </c>
      <c r="D17" s="115">
        <f>(C17/B17)*100</f>
        <v>54.241535170285715</v>
      </c>
      <c r="E17" s="116">
        <v>372220754</v>
      </c>
      <c r="F17" s="114">
        <v>251135442</v>
      </c>
      <c r="G17" s="115">
        <f>(F17/E17)*100</f>
        <v>67.469489355770847</v>
      </c>
      <c r="K17" s="113">
        <v>5</v>
      </c>
      <c r="L17" s="115">
        <f t="shared" si="0"/>
        <v>54.241535170285715</v>
      </c>
      <c r="M17" s="115">
        <f t="shared" si="1"/>
        <v>67.469489355770847</v>
      </c>
    </row>
    <row r="18" spans="1:13" x14ac:dyDescent="0.3">
      <c r="A18" s="112" t="s">
        <v>401</v>
      </c>
      <c r="B18" s="114">
        <v>2505633885</v>
      </c>
      <c r="C18" s="114">
        <v>2493942969.8700004</v>
      </c>
      <c r="D18" s="115">
        <f>(C18/B18)*100</f>
        <v>99.533414869587006</v>
      </c>
      <c r="E18" s="116">
        <v>4874472758</v>
      </c>
      <c r="F18" s="114">
        <v>4857369285</v>
      </c>
      <c r="G18" s="115">
        <f>(F18/E18)*100</f>
        <v>99.649121579930267</v>
      </c>
      <c r="K18" s="113">
        <v>6</v>
      </c>
      <c r="L18" s="115">
        <f t="shared" si="0"/>
        <v>99.533414869587006</v>
      </c>
      <c r="M18" s="115">
        <f t="shared" si="1"/>
        <v>99.649121579930267</v>
      </c>
    </row>
    <row r="19" spans="1:13" x14ac:dyDescent="0.3">
      <c r="A19" s="112" t="s">
        <v>402</v>
      </c>
      <c r="B19" s="118">
        <v>0</v>
      </c>
      <c r="C19" s="118">
        <v>0</v>
      </c>
      <c r="D19" s="115">
        <v>0</v>
      </c>
      <c r="E19" s="118">
        <v>0</v>
      </c>
      <c r="F19" s="118">
        <v>0</v>
      </c>
      <c r="G19" s="115">
        <v>0</v>
      </c>
      <c r="K19" s="113">
        <v>7</v>
      </c>
      <c r="L19" s="115">
        <f t="shared" si="0"/>
        <v>0</v>
      </c>
      <c r="M19" s="115">
        <f t="shared" si="1"/>
        <v>0</v>
      </c>
    </row>
    <row r="20" spans="1:13" x14ac:dyDescent="0.3">
      <c r="A20" s="112" t="s">
        <v>403</v>
      </c>
      <c r="B20" s="118">
        <v>0</v>
      </c>
      <c r="C20" s="118">
        <v>0</v>
      </c>
      <c r="D20" s="115">
        <v>0</v>
      </c>
      <c r="E20" s="118">
        <v>0</v>
      </c>
      <c r="F20" s="118">
        <v>0</v>
      </c>
      <c r="G20" s="115">
        <v>0</v>
      </c>
      <c r="K20" s="113">
        <v>8</v>
      </c>
      <c r="L20" s="115">
        <f t="shared" si="0"/>
        <v>0</v>
      </c>
      <c r="M20" s="115">
        <f t="shared" si="1"/>
        <v>0</v>
      </c>
    </row>
    <row r="21" spans="1:13" x14ac:dyDescent="0.3">
      <c r="A21" s="112" t="s">
        <v>404</v>
      </c>
      <c r="B21" s="118">
        <v>0</v>
      </c>
      <c r="C21" s="118">
        <v>0</v>
      </c>
      <c r="D21" s="115">
        <v>0</v>
      </c>
      <c r="E21" s="118">
        <v>0</v>
      </c>
      <c r="F21" s="118">
        <v>0</v>
      </c>
      <c r="G21" s="115">
        <v>0</v>
      </c>
      <c r="K21" s="113">
        <v>9</v>
      </c>
      <c r="L21" s="115">
        <f t="shared" si="0"/>
        <v>0</v>
      </c>
      <c r="M21" s="115">
        <f t="shared" si="1"/>
        <v>0</v>
      </c>
    </row>
    <row r="22" spans="1:13" x14ac:dyDescent="0.3">
      <c r="A22" s="112" t="s">
        <v>405</v>
      </c>
      <c r="B22" s="118">
        <v>0</v>
      </c>
      <c r="C22" s="118">
        <v>0</v>
      </c>
      <c r="D22" s="115">
        <v>0</v>
      </c>
      <c r="E22" s="118">
        <v>0</v>
      </c>
      <c r="F22" s="118">
        <v>0</v>
      </c>
      <c r="G22" s="115">
        <v>0</v>
      </c>
      <c r="K22" s="113" t="s">
        <v>421</v>
      </c>
      <c r="L22" s="115">
        <f>E20</f>
        <v>0</v>
      </c>
      <c r="M22" s="115">
        <f>H20</f>
        <v>0</v>
      </c>
    </row>
    <row r="23" spans="1:13" x14ac:dyDescent="0.3">
      <c r="A23" s="112"/>
      <c r="B23" s="119"/>
      <c r="C23" s="119"/>
      <c r="D23" s="115"/>
      <c r="E23" s="119"/>
      <c r="F23" s="119"/>
      <c r="G23" s="115"/>
      <c r="K23" s="131"/>
      <c r="L23" s="115"/>
      <c r="M23" s="131"/>
    </row>
    <row r="24" spans="1:13" x14ac:dyDescent="0.3">
      <c r="A24" s="120" t="s">
        <v>406</v>
      </c>
      <c r="B24" s="121">
        <f>SUM(B12:B23)</f>
        <v>5062725561</v>
      </c>
      <c r="C24" s="121">
        <f>SUM(C12:C22)</f>
        <v>4395358353.2399998</v>
      </c>
      <c r="D24" s="122">
        <f>(C24/B24)*100</f>
        <v>86.818025197712274</v>
      </c>
      <c r="E24" s="121">
        <f>SUM(E12:E22)</f>
        <v>7305470758</v>
      </c>
      <c r="F24" s="121">
        <f>SUM(F12:F22)</f>
        <v>6867444929</v>
      </c>
      <c r="G24" s="122">
        <f>(F24/E24)*100</f>
        <v>94.004139589220443</v>
      </c>
    </row>
    <row r="25" spans="1:13" x14ac:dyDescent="0.3">
      <c r="A25" s="120"/>
      <c r="B25" s="123"/>
      <c r="C25" s="114"/>
      <c r="D25" s="124"/>
      <c r="E25" s="123"/>
      <c r="F25" s="114"/>
      <c r="G25" s="115"/>
    </row>
    <row r="26" spans="1:13" x14ac:dyDescent="0.3">
      <c r="A26" s="112" t="s">
        <v>407</v>
      </c>
      <c r="B26" s="118">
        <v>0</v>
      </c>
      <c r="C26" s="118">
        <v>0</v>
      </c>
      <c r="D26" s="115">
        <v>0</v>
      </c>
      <c r="E26" s="118">
        <v>0</v>
      </c>
      <c r="F26" s="118">
        <v>0</v>
      </c>
      <c r="G26" s="115">
        <v>0</v>
      </c>
    </row>
    <row r="27" spans="1:13" x14ac:dyDescent="0.3">
      <c r="A27" s="112" t="s">
        <v>408</v>
      </c>
      <c r="B27" s="114">
        <v>9899200</v>
      </c>
      <c r="C27" s="118">
        <v>899200</v>
      </c>
      <c r="D27" s="115">
        <f>(C27/B27)*100</f>
        <v>9.0835623080652983</v>
      </c>
      <c r="E27" s="114">
        <v>1200000</v>
      </c>
      <c r="F27" s="114">
        <v>1200000</v>
      </c>
      <c r="G27" s="115">
        <f>(F27/E27)*100</f>
        <v>100</v>
      </c>
    </row>
    <row r="28" spans="1:13" x14ac:dyDescent="0.3">
      <c r="A28" s="112"/>
      <c r="B28" s="125"/>
      <c r="C28" s="125"/>
      <c r="D28" s="122"/>
      <c r="E28" s="125"/>
      <c r="F28" s="125"/>
      <c r="G28" s="115"/>
    </row>
    <row r="29" spans="1:13" ht="15" thickBot="1" x14ac:dyDescent="0.35">
      <c r="A29" s="126" t="s">
        <v>409</v>
      </c>
      <c r="B29" s="127">
        <f>B24+B26+B27</f>
        <v>5072624761</v>
      </c>
      <c r="C29" s="127">
        <f>C24+C26+C27</f>
        <v>4396257553.2399998</v>
      </c>
      <c r="D29" s="128">
        <f>(C29/B29)*100</f>
        <v>86.666326810527508</v>
      </c>
      <c r="E29" s="127">
        <f>E24+E26+E27</f>
        <v>7306670758</v>
      </c>
      <c r="F29" s="127">
        <f>F24+F26+F27</f>
        <v>6868644929</v>
      </c>
      <c r="G29" s="128">
        <f>(F29/E29)*100</f>
        <v>94.005124310269352</v>
      </c>
    </row>
    <row r="30" spans="1:13" x14ac:dyDescent="0.3">
      <c r="A30" s="832" t="s">
        <v>410</v>
      </c>
      <c r="B30" s="832"/>
      <c r="C30" s="832"/>
      <c r="D30" s="832"/>
      <c r="E30" s="832"/>
      <c r="F30" s="832"/>
      <c r="G30" s="832"/>
    </row>
    <row r="31" spans="1:13" x14ac:dyDescent="0.3">
      <c r="A31" s="833"/>
      <c r="B31" s="833"/>
      <c r="C31" s="833"/>
      <c r="D31" s="833"/>
      <c r="E31" s="833"/>
      <c r="F31" s="833"/>
      <c r="G31" s="833"/>
    </row>
    <row r="32" spans="1:13" x14ac:dyDescent="0.3">
      <c r="A32" s="834" t="s">
        <v>411</v>
      </c>
      <c r="B32" s="834"/>
      <c r="C32" s="834"/>
      <c r="D32" s="834"/>
      <c r="E32" s="834"/>
      <c r="F32" s="834"/>
      <c r="G32" s="834"/>
    </row>
    <row r="33" spans="1:7" x14ac:dyDescent="0.3">
      <c r="A33" s="839" t="s">
        <v>412</v>
      </c>
      <c r="B33" s="839"/>
      <c r="C33" s="839"/>
      <c r="D33" s="839"/>
      <c r="E33" s="839"/>
      <c r="F33" s="839"/>
      <c r="G33" s="839"/>
    </row>
    <row r="34" spans="1:7" x14ac:dyDescent="0.3">
      <c r="A34" s="839" t="s">
        <v>413</v>
      </c>
      <c r="B34" s="839"/>
      <c r="C34" s="839"/>
      <c r="D34" s="839"/>
      <c r="E34" s="839"/>
      <c r="F34" s="839"/>
      <c r="G34" s="839"/>
    </row>
  </sheetData>
  <mergeCells count="15">
    <mergeCell ref="A33:G33"/>
    <mergeCell ref="A34:G34"/>
    <mergeCell ref="C8:C9"/>
    <mergeCell ref="D8:D9"/>
    <mergeCell ref="F8:F9"/>
    <mergeCell ref="G8:G9"/>
    <mergeCell ref="A30:G31"/>
    <mergeCell ref="A32:G32"/>
    <mergeCell ref="A5:D5"/>
    <mergeCell ref="B6:D6"/>
    <mergeCell ref="E6:G6"/>
    <mergeCell ref="A1:G1"/>
    <mergeCell ref="A2:G2"/>
    <mergeCell ref="A3:G3"/>
    <mergeCell ref="A4:G4"/>
  </mergeCells>
  <phoneticPr fontId="66"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87"/>
    </row>
    <row r="2" spans="1:2" ht="16.8" x14ac:dyDescent="0.3">
      <c r="A2" s="88" t="s">
        <v>337</v>
      </c>
    </row>
    <row r="3" spans="1:2" ht="16.8" x14ac:dyDescent="0.3">
      <c r="A3" s="88" t="s">
        <v>338</v>
      </c>
    </row>
    <row r="4" spans="1:2" ht="16.8" x14ac:dyDescent="0.3">
      <c r="A4" s="88" t="s">
        <v>339</v>
      </c>
    </row>
    <row r="5" spans="1:2" x14ac:dyDescent="0.3">
      <c r="A5" s="87"/>
    </row>
    <row r="6" spans="1:2" x14ac:dyDescent="0.3">
      <c r="A6" s="87"/>
    </row>
    <row r="7" spans="1:2" x14ac:dyDescent="0.3">
      <c r="A7" s="87"/>
    </row>
    <row r="8" spans="1:2" x14ac:dyDescent="0.3">
      <c r="A8" s="87"/>
    </row>
    <row r="9" spans="1:2" x14ac:dyDescent="0.3">
      <c r="A9" s="89" t="s">
        <v>340</v>
      </c>
    </row>
    <row r="10" spans="1:2" ht="66.599999999999994" x14ac:dyDescent="0.3">
      <c r="A10" s="90" t="s">
        <v>341</v>
      </c>
    </row>
    <row r="11" spans="1:2" ht="27" x14ac:dyDescent="0.3">
      <c r="A11" s="90" t="s">
        <v>342</v>
      </c>
    </row>
    <row r="12" spans="1:2" ht="119.4" x14ac:dyDescent="0.3">
      <c r="A12" s="90" t="s">
        <v>343</v>
      </c>
    </row>
    <row r="13" spans="1:2" x14ac:dyDescent="0.3">
      <c r="A13" s="90"/>
    </row>
    <row r="14" spans="1:2" x14ac:dyDescent="0.3">
      <c r="A14" s="91" t="s">
        <v>344</v>
      </c>
      <c r="B14" s="91" t="s">
        <v>345</v>
      </c>
    </row>
    <row r="15" spans="1:2" ht="27" x14ac:dyDescent="0.3">
      <c r="A15" s="90" t="s">
        <v>346</v>
      </c>
    </row>
    <row r="16" spans="1:2" x14ac:dyDescent="0.3">
      <c r="A16" s="92" t="s">
        <v>0</v>
      </c>
    </row>
    <row r="18" spans="1:1" x14ac:dyDescent="0.3">
      <c r="A18" s="90"/>
    </row>
    <row r="19" spans="1:1" x14ac:dyDescent="0.3">
      <c r="A19" s="90"/>
    </row>
    <row r="20" spans="1:1" ht="79.8" x14ac:dyDescent="0.3">
      <c r="A20" s="90" t="s">
        <v>347</v>
      </c>
    </row>
    <row r="21" spans="1:1" ht="16.8" x14ac:dyDescent="0.3">
      <c r="A21" s="93"/>
    </row>
    <row r="22" spans="1:1" ht="16.8" x14ac:dyDescent="0.3">
      <c r="A22" s="93"/>
    </row>
    <row r="23" spans="1:1" ht="16.8" x14ac:dyDescent="0.3">
      <c r="A23" s="93"/>
    </row>
    <row r="24" spans="1:1" ht="16.8" x14ac:dyDescent="0.3">
      <c r="A24" s="93"/>
    </row>
    <row r="25" spans="1:1" ht="16.8" x14ac:dyDescent="0.3">
      <c r="A25" s="93"/>
    </row>
    <row r="26" spans="1:1" ht="16.8" x14ac:dyDescent="0.3">
      <c r="A26" s="93"/>
    </row>
    <row r="27" spans="1:1" ht="16.8" x14ac:dyDescent="0.3">
      <c r="A27" s="93"/>
    </row>
    <row r="28" spans="1:1" ht="16.8" x14ac:dyDescent="0.3">
      <c r="A28" s="93"/>
    </row>
    <row r="29" spans="1:1" ht="16.8" x14ac:dyDescent="0.3">
      <c r="A29" s="93"/>
    </row>
    <row r="30" spans="1:1" ht="16.8" x14ac:dyDescent="0.3">
      <c r="A30" s="93"/>
    </row>
    <row r="31" spans="1:1" ht="16.8" x14ac:dyDescent="0.3">
      <c r="A31" s="93"/>
    </row>
    <row r="32" spans="1:1" ht="16.8" x14ac:dyDescent="0.3">
      <c r="A32" s="93"/>
    </row>
    <row r="33" spans="1:1" ht="16.8" x14ac:dyDescent="0.3">
      <c r="A33" s="93"/>
    </row>
    <row r="34" spans="1:1" ht="16.8" x14ac:dyDescent="0.3">
      <c r="A34" s="93"/>
    </row>
    <row r="35" spans="1:1" ht="16.8" x14ac:dyDescent="0.3">
      <c r="A35" s="93"/>
    </row>
    <row r="36" spans="1:1" ht="16.8" x14ac:dyDescent="0.3">
      <c r="A36" s="93"/>
    </row>
    <row r="37" spans="1:1" ht="16.8" x14ac:dyDescent="0.3">
      <c r="A37" s="93"/>
    </row>
    <row r="38" spans="1:1" ht="16.8" x14ac:dyDescent="0.3">
      <c r="A38" s="93"/>
    </row>
    <row r="39" spans="1:1" ht="16.8" x14ac:dyDescent="0.3">
      <c r="A39" s="93"/>
    </row>
    <row r="40" spans="1:1" ht="16.8" x14ac:dyDescent="0.3">
      <c r="A40" s="93"/>
    </row>
    <row r="41" spans="1:1" ht="16.8" x14ac:dyDescent="0.3">
      <c r="A41" s="93"/>
    </row>
    <row r="42" spans="1:1" ht="16.8" x14ac:dyDescent="0.3">
      <c r="A42" s="93"/>
    </row>
    <row r="43" spans="1:1" ht="16.8" x14ac:dyDescent="0.3">
      <c r="A43" s="93"/>
    </row>
    <row r="44" spans="1:1" ht="16.8" x14ac:dyDescent="0.3">
      <c r="A44" s="93"/>
    </row>
    <row r="45" spans="1:1" ht="16.8" x14ac:dyDescent="0.3">
      <c r="A45" s="93"/>
    </row>
    <row r="46" spans="1:1" ht="16.8" x14ac:dyDescent="0.3">
      <c r="A46" s="93"/>
    </row>
    <row r="47" spans="1:1" ht="16.8" x14ac:dyDescent="0.3">
      <c r="A47" s="93"/>
    </row>
    <row r="48" spans="1:1" ht="16.8" x14ac:dyDescent="0.3">
      <c r="A48" s="93"/>
    </row>
    <row r="49" spans="1:1" ht="16.8" x14ac:dyDescent="0.3">
      <c r="A49" s="93"/>
    </row>
    <row r="50" spans="1:1" ht="16.8" x14ac:dyDescent="0.3">
      <c r="A50" s="93"/>
    </row>
    <row r="51" spans="1:1" ht="16.8" x14ac:dyDescent="0.3">
      <c r="A51" s="88" t="s">
        <v>337</v>
      </c>
    </row>
    <row r="52" spans="1:1" ht="16.8" x14ac:dyDescent="0.3">
      <c r="A52" s="88" t="s">
        <v>338</v>
      </c>
    </row>
    <row r="53" spans="1:1" ht="16.8" x14ac:dyDescent="0.3">
      <c r="A53" s="88" t="s">
        <v>348</v>
      </c>
    </row>
    <row r="54" spans="1:1" ht="15.6" x14ac:dyDescent="0.3">
      <c r="A54" s="94"/>
    </row>
    <row r="55" spans="1:1" x14ac:dyDescent="0.3">
      <c r="A55" s="90" t="s">
        <v>349</v>
      </c>
    </row>
    <row r="56" spans="1:1" ht="40.200000000000003" x14ac:dyDescent="0.3">
      <c r="A56" s="90" t="s">
        <v>350</v>
      </c>
    </row>
    <row r="57" spans="1:1" ht="66.599999999999994" x14ac:dyDescent="0.3">
      <c r="A57" s="90" t="s">
        <v>351</v>
      </c>
    </row>
    <row r="58" spans="1:1" x14ac:dyDescent="0.3">
      <c r="A58" s="90"/>
    </row>
    <row r="59" spans="1:1" x14ac:dyDescent="0.3">
      <c r="A59" s="95" t="s">
        <v>352</v>
      </c>
    </row>
    <row r="60" spans="1:1" ht="27" x14ac:dyDescent="0.3">
      <c r="A60" s="90" t="s">
        <v>353</v>
      </c>
    </row>
    <row r="62" spans="1:1" x14ac:dyDescent="0.3">
      <c r="A62" s="90"/>
    </row>
    <row r="63" spans="1:1" x14ac:dyDescent="0.3">
      <c r="A63" s="90" t="s">
        <v>354</v>
      </c>
    </row>
    <row r="64" spans="1:1" x14ac:dyDescent="0.3">
      <c r="A64" s="90" t="s">
        <v>355</v>
      </c>
    </row>
    <row r="65" spans="7:11" x14ac:dyDescent="0.3">
      <c r="G65" s="843" t="s">
        <v>356</v>
      </c>
      <c r="H65" s="843"/>
      <c r="I65" s="843"/>
      <c r="J65" s="843"/>
      <c r="K65" s="843"/>
    </row>
    <row r="66" spans="7:11" x14ac:dyDescent="0.3">
      <c r="G66" s="843" t="s">
        <v>357</v>
      </c>
      <c r="H66" s="843"/>
      <c r="I66" s="843"/>
      <c r="J66" s="843"/>
      <c r="K66" s="843"/>
    </row>
    <row r="67" spans="7:11" x14ac:dyDescent="0.3">
      <c r="G67" s="843" t="s">
        <v>358</v>
      </c>
      <c r="H67" s="843"/>
      <c r="I67" s="843"/>
      <c r="J67" s="843"/>
      <c r="K67" s="843"/>
    </row>
    <row r="68" spans="7:11" x14ac:dyDescent="0.3">
      <c r="G68" s="844" t="s">
        <v>359</v>
      </c>
      <c r="H68" s="844"/>
      <c r="I68" s="844" t="s">
        <v>360</v>
      </c>
      <c r="J68" s="844"/>
      <c r="K68" s="844" t="s">
        <v>361</v>
      </c>
    </row>
    <row r="69" spans="7:11" x14ac:dyDescent="0.3">
      <c r="G69" s="844"/>
      <c r="H69" s="844"/>
      <c r="I69" s="96">
        <v>2008</v>
      </c>
      <c r="J69" s="96">
        <v>2009</v>
      </c>
      <c r="K69" s="844"/>
    </row>
    <row r="70" spans="7:11" x14ac:dyDescent="0.3">
      <c r="G70" s="97">
        <v>0</v>
      </c>
      <c r="H70" s="98" t="s">
        <v>362</v>
      </c>
      <c r="I70" s="99">
        <v>0.84699999999999998</v>
      </c>
      <c r="J70" s="99">
        <v>0.84699999999999998</v>
      </c>
      <c r="K70" s="99">
        <v>0</v>
      </c>
    </row>
    <row r="71" spans="7:11" x14ac:dyDescent="0.3">
      <c r="G71" s="97">
        <v>1</v>
      </c>
      <c r="H71" s="98" t="s">
        <v>325</v>
      </c>
      <c r="I71" s="99">
        <v>0.78800000000000003</v>
      </c>
      <c r="J71" s="99">
        <v>0.746</v>
      </c>
      <c r="K71" s="99">
        <v>-4.2000000000000003E-2</v>
      </c>
    </row>
    <row r="72" spans="7:11" x14ac:dyDescent="0.3">
      <c r="G72" s="97">
        <v>2</v>
      </c>
      <c r="H72" s="98" t="s">
        <v>326</v>
      </c>
      <c r="I72" s="99">
        <v>0.64</v>
      </c>
      <c r="J72" s="99">
        <v>0.48299999999999998</v>
      </c>
      <c r="K72" s="99">
        <v>-0.157</v>
      </c>
    </row>
    <row r="73" spans="7:11" x14ac:dyDescent="0.3">
      <c r="G73" s="97">
        <v>3</v>
      </c>
      <c r="H73" s="98" t="s">
        <v>363</v>
      </c>
      <c r="I73" s="97" t="s">
        <v>364</v>
      </c>
      <c r="J73" s="97" t="s">
        <v>364</v>
      </c>
      <c r="K73" s="97" t="s">
        <v>364</v>
      </c>
    </row>
    <row r="74" spans="7:11" x14ac:dyDescent="0.3">
      <c r="G74" s="97">
        <v>4</v>
      </c>
      <c r="H74" s="98" t="s">
        <v>365</v>
      </c>
      <c r="I74" s="97" t="s">
        <v>364</v>
      </c>
      <c r="J74" s="97" t="s">
        <v>364</v>
      </c>
      <c r="K74" s="97" t="s">
        <v>364</v>
      </c>
    </row>
    <row r="75" spans="7:11" x14ac:dyDescent="0.3">
      <c r="G75" s="97">
        <v>5</v>
      </c>
      <c r="H75" s="98" t="s">
        <v>366</v>
      </c>
      <c r="I75" s="99">
        <v>0.9</v>
      </c>
      <c r="J75" s="99">
        <v>0.54200000000000004</v>
      </c>
      <c r="K75" s="99">
        <v>-0.35799999999999998</v>
      </c>
    </row>
    <row r="76" spans="7:11" x14ac:dyDescent="0.3">
      <c r="G76" s="97">
        <v>6</v>
      </c>
      <c r="H76" s="98" t="s">
        <v>367</v>
      </c>
      <c r="I76" s="99">
        <v>0.996</v>
      </c>
      <c r="J76" s="99">
        <v>0.99199999999999999</v>
      </c>
      <c r="K76" s="99">
        <v>-4.0000000000000001E-3</v>
      </c>
    </row>
    <row r="77" spans="7:11" x14ac:dyDescent="0.3">
      <c r="G77" s="97">
        <v>7</v>
      </c>
      <c r="H77" s="98" t="s">
        <v>368</v>
      </c>
      <c r="I77" s="97" t="s">
        <v>364</v>
      </c>
      <c r="J77" s="97" t="s">
        <v>364</v>
      </c>
      <c r="K77" s="97" t="s">
        <v>364</v>
      </c>
    </row>
    <row r="78" spans="7:11" x14ac:dyDescent="0.3">
      <c r="G78" s="97">
        <v>8</v>
      </c>
      <c r="H78" s="98" t="s">
        <v>369</v>
      </c>
      <c r="I78" s="97" t="s">
        <v>364</v>
      </c>
      <c r="J78" s="97" t="s">
        <v>364</v>
      </c>
      <c r="K78" s="97" t="s">
        <v>364</v>
      </c>
    </row>
    <row r="79" spans="7:11" x14ac:dyDescent="0.3">
      <c r="G79" s="97">
        <v>9</v>
      </c>
      <c r="H79" s="98" t="s">
        <v>370</v>
      </c>
      <c r="I79" s="97" t="s">
        <v>364</v>
      </c>
      <c r="J79" s="97" t="s">
        <v>364</v>
      </c>
      <c r="K79" s="97" t="s">
        <v>364</v>
      </c>
    </row>
    <row r="81" spans="1:11" ht="15" thickBot="1" x14ac:dyDescent="0.35">
      <c r="G81" s="100"/>
      <c r="H81" s="101" t="s">
        <v>371</v>
      </c>
      <c r="I81" s="102">
        <v>0.90900000000000003</v>
      </c>
      <c r="J81" s="102">
        <v>0.86699999999999999</v>
      </c>
      <c r="K81" s="102">
        <v>-4.2000000000000003E-2</v>
      </c>
    </row>
    <row r="82" spans="1:11" x14ac:dyDescent="0.3">
      <c r="G82" s="842" t="s">
        <v>372</v>
      </c>
      <c r="H82" s="842"/>
    </row>
    <row r="83" spans="1:11" x14ac:dyDescent="0.3">
      <c r="A83" s="90"/>
    </row>
    <row r="84" spans="1:11" ht="53.4" x14ac:dyDescent="0.3">
      <c r="A84" s="90" t="s">
        <v>373</v>
      </c>
    </row>
    <row r="85" spans="1:11" ht="27" x14ac:dyDescent="0.3">
      <c r="A85" s="90" t="s">
        <v>374</v>
      </c>
    </row>
    <row r="86" spans="1:11" ht="15.6" x14ac:dyDescent="0.3">
      <c r="A86" s="94"/>
    </row>
    <row r="87" spans="1:11" ht="16.8" x14ac:dyDescent="0.3">
      <c r="A87" s="93"/>
    </row>
    <row r="88" spans="1:11" ht="16.8" x14ac:dyDescent="0.3">
      <c r="A88" s="93"/>
    </row>
    <row r="89" spans="1:11" ht="16.8" x14ac:dyDescent="0.3">
      <c r="A89" s="93"/>
    </row>
    <row r="90" spans="1:11" ht="16.8" x14ac:dyDescent="0.3">
      <c r="A90" s="93"/>
    </row>
    <row r="91" spans="1:11" ht="16.8" x14ac:dyDescent="0.3">
      <c r="A91" s="93"/>
    </row>
    <row r="92" spans="1:11" ht="16.8" x14ac:dyDescent="0.3">
      <c r="A92" s="93"/>
    </row>
    <row r="93" spans="1:11" ht="16.8" x14ac:dyDescent="0.3">
      <c r="A93" s="93"/>
    </row>
    <row r="94" spans="1:11" ht="16.8" x14ac:dyDescent="0.3">
      <c r="A94" s="93"/>
    </row>
    <row r="95" spans="1:11" ht="16.8" x14ac:dyDescent="0.3">
      <c r="A95" s="93"/>
    </row>
    <row r="96" spans="1:11" ht="16.8" x14ac:dyDescent="0.3">
      <c r="A96" s="93"/>
    </row>
    <row r="97" spans="1:1" ht="16.8" x14ac:dyDescent="0.3">
      <c r="A97" s="93"/>
    </row>
    <row r="98" spans="1:1" ht="16.8" x14ac:dyDescent="0.3">
      <c r="A98" s="93"/>
    </row>
    <row r="99" spans="1:1" ht="16.8" x14ac:dyDescent="0.3">
      <c r="A99" s="93"/>
    </row>
    <row r="100" spans="1:1" ht="16.8" x14ac:dyDescent="0.3">
      <c r="A100" s="93"/>
    </row>
    <row r="101" spans="1:1" ht="16.8" x14ac:dyDescent="0.3">
      <c r="A101" s="93"/>
    </row>
    <row r="102" spans="1:1" ht="16.8" x14ac:dyDescent="0.3">
      <c r="A102" s="93"/>
    </row>
    <row r="103" spans="1:1" ht="16.8" x14ac:dyDescent="0.3">
      <c r="A103" s="93"/>
    </row>
    <row r="104" spans="1:1" ht="16.8" x14ac:dyDescent="0.3">
      <c r="A104" s="93"/>
    </row>
    <row r="105" spans="1:1" ht="16.8" x14ac:dyDescent="0.3">
      <c r="A105" s="93"/>
    </row>
    <row r="106" spans="1:1" ht="16.8" x14ac:dyDescent="0.3">
      <c r="A106" s="93"/>
    </row>
    <row r="107" spans="1:1" ht="16.8" x14ac:dyDescent="0.3">
      <c r="A107" s="93"/>
    </row>
    <row r="108" spans="1:1" ht="16.8" x14ac:dyDescent="0.3">
      <c r="A108" s="93"/>
    </row>
    <row r="109" spans="1:1" ht="16.8" x14ac:dyDescent="0.3">
      <c r="A109" s="93"/>
    </row>
    <row r="110" spans="1:1" ht="16.8" x14ac:dyDescent="0.3">
      <c r="A110" s="93"/>
    </row>
    <row r="111" spans="1:1" ht="16.8" x14ac:dyDescent="0.3">
      <c r="A111" s="93"/>
    </row>
    <row r="112" spans="1:1" ht="16.8" x14ac:dyDescent="0.3">
      <c r="A112" s="93"/>
    </row>
    <row r="113" spans="1:1" ht="16.8" x14ac:dyDescent="0.3">
      <c r="A113" s="93"/>
    </row>
    <row r="114" spans="1:1" ht="16.8" x14ac:dyDescent="0.3">
      <c r="A114" s="93"/>
    </row>
    <row r="115" spans="1:1" ht="16.8" x14ac:dyDescent="0.3">
      <c r="A115" s="93"/>
    </row>
    <row r="116" spans="1:1" ht="16.8" x14ac:dyDescent="0.3">
      <c r="A116" s="93"/>
    </row>
    <row r="117" spans="1:1" ht="16.8" x14ac:dyDescent="0.3">
      <c r="A117" s="88" t="s">
        <v>337</v>
      </c>
    </row>
    <row r="118" spans="1:1" ht="16.8" x14ac:dyDescent="0.3">
      <c r="A118" s="88" t="s">
        <v>338</v>
      </c>
    </row>
    <row r="119" spans="1:1" ht="16.8" x14ac:dyDescent="0.3">
      <c r="A119" s="88" t="s">
        <v>375</v>
      </c>
    </row>
    <row r="120" spans="1:1" ht="16.8" x14ac:dyDescent="0.3">
      <c r="A120" s="93"/>
    </row>
    <row r="121" spans="1:1" x14ac:dyDescent="0.3">
      <c r="A121" s="95" t="s">
        <v>376</v>
      </c>
    </row>
    <row r="122" spans="1:1" x14ac:dyDescent="0.3">
      <c r="A122" s="90"/>
    </row>
    <row r="123" spans="1:1" x14ac:dyDescent="0.3">
      <c r="A123" s="90" t="s">
        <v>377</v>
      </c>
    </row>
    <row r="124" spans="1:1" x14ac:dyDescent="0.3">
      <c r="A124" s="89"/>
    </row>
    <row r="126" spans="1:1" x14ac:dyDescent="0.3">
      <c r="A126" s="92"/>
    </row>
    <row r="127" spans="1:1" x14ac:dyDescent="0.3">
      <c r="A127" s="90"/>
    </row>
    <row r="128" spans="1:1" x14ac:dyDescent="0.3">
      <c r="A128" s="90"/>
    </row>
    <row r="129" spans="1:1" x14ac:dyDescent="0.3">
      <c r="A129" s="90"/>
    </row>
    <row r="130" spans="1:1" x14ac:dyDescent="0.3">
      <c r="A130" s="90"/>
    </row>
    <row r="131" spans="1:1" x14ac:dyDescent="0.3">
      <c r="A131" s="90"/>
    </row>
    <row r="132" spans="1:1" x14ac:dyDescent="0.3">
      <c r="A132" s="90"/>
    </row>
    <row r="133" spans="1:1" ht="27" x14ac:dyDescent="0.3">
      <c r="A133" s="90" t="s">
        <v>378</v>
      </c>
    </row>
    <row r="134" spans="1:1" x14ac:dyDescent="0.3">
      <c r="A134" s="90"/>
    </row>
    <row r="135" spans="1:1" x14ac:dyDescent="0.3">
      <c r="A135" s="90"/>
    </row>
    <row r="137" spans="1:1" x14ac:dyDescent="0.3">
      <c r="A137" s="90"/>
    </row>
    <row r="138" spans="1:1" x14ac:dyDescent="0.3">
      <c r="A138" s="90"/>
    </row>
    <row r="140" spans="1:1" x14ac:dyDescent="0.3">
      <c r="A140" s="90"/>
    </row>
    <row r="141" spans="1:1" x14ac:dyDescent="0.3">
      <c r="A141" s="90" t="s">
        <v>379</v>
      </c>
    </row>
    <row r="143" spans="1:1" ht="40.200000000000003" x14ac:dyDescent="0.3">
      <c r="A143" s="90" t="s">
        <v>380</v>
      </c>
    </row>
    <row r="144" spans="1:1" x14ac:dyDescent="0.3">
      <c r="A144" s="90"/>
    </row>
    <row r="145" spans="1:1" ht="27" x14ac:dyDescent="0.3">
      <c r="A145" s="90" t="s">
        <v>381</v>
      </c>
    </row>
    <row r="146" spans="1:1" x14ac:dyDescent="0.3">
      <c r="A146" s="90"/>
    </row>
    <row r="147" spans="1:1" ht="27" x14ac:dyDescent="0.3">
      <c r="A147" s="90" t="s">
        <v>382</v>
      </c>
    </row>
    <row r="148" spans="1:1" ht="16.8" x14ac:dyDescent="0.3">
      <c r="A148" s="93"/>
    </row>
  </sheetData>
  <mergeCells count="7">
    <mergeCell ref="G82:H82"/>
    <mergeCell ref="G65:K65"/>
    <mergeCell ref="G66:K66"/>
    <mergeCell ref="G67:K67"/>
    <mergeCell ref="G68:H69"/>
    <mergeCell ref="I68:J68"/>
    <mergeCell ref="K68:K69"/>
  </mergeCells>
  <phoneticPr fontId="66"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PPTO AL 28 DE FEBRERO  2025</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28 DE FEBRERO  2025'!Área_de_impresión</vt:lpstr>
      <vt:lpstr>ResumenxSubP!Área_de_impresión</vt:lpstr>
      <vt:lpstr>'SUB-EJEC TRANSF'!Área_de_impresión</vt:lpstr>
      <vt:lpstr>SIGAF</vt:lpstr>
      <vt:lpstr>'PPTO AL 28 DE FEBRERO  2025'!Títulos_a_imprimir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Cindy Navarro Sánchez</cp:lastModifiedBy>
  <cp:lastPrinted>2025-03-03T16:52:54Z</cp:lastPrinted>
  <dcterms:created xsi:type="dcterms:W3CDTF">2010-04-30T16:28:29Z</dcterms:created>
  <dcterms:modified xsi:type="dcterms:W3CDTF">2025-04-01T18:20:28Z</dcterms:modified>
</cp:coreProperties>
</file>